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o.orofino\Documents\Lilliu\22luglio\"/>
    </mc:Choice>
  </mc:AlternateContent>
  <xr:revisionPtr revIDLastSave="0" documentId="8_{EDA0AF8D-1FE8-4DBA-BA34-01BFA1907F11}" xr6:coauthVersionLast="47" xr6:coauthVersionMax="47" xr10:uidLastSave="{00000000-0000-0000-0000-000000000000}"/>
  <workbookProtection workbookPassword="B695" lockStructure="1"/>
  <bookViews>
    <workbookView xWindow="-110" yWindow="-110" windowWidth="19420" windowHeight="10420" firstSheet="1" activeTab="1"/>
  </bookViews>
  <sheets>
    <sheet name="Copertina" sheetId="1" state="hidden" r:id="rId1"/>
    <sheet name="Valori del progetto" sheetId="2" r:id="rId2"/>
    <sheet name="Manifestazioni Folkloristiche" sheetId="3" state="hidden" r:id="rId3"/>
    <sheet name="Simulazione punteggio" sheetId="4" r:id="rId4"/>
    <sheet name="Stampa" sheetId="5" state="hidden" r:id="rId5"/>
  </sheets>
  <definedNames>
    <definedName name="_xlnm.Print_Area" localSheetId="4">Stampa!$A$1:$E$49</definedName>
    <definedName name="_xlnm.Print_Area" localSheetId="1">'Valori del progetto'!$A$1:$D$22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" i="3" l="1"/>
  <c r="B13" i="3"/>
  <c r="A5" i="5"/>
  <c r="A6" i="5"/>
  <c r="A7" i="5"/>
  <c r="A8" i="5"/>
  <c r="A9" i="5"/>
  <c r="A10" i="5"/>
  <c r="A4" i="5"/>
  <c r="B19" i="3"/>
  <c r="B8" i="2"/>
  <c r="D8" i="2" s="1"/>
  <c r="E17" i="2"/>
  <c r="E16" i="2"/>
  <c r="C1" i="5"/>
  <c r="A1" i="5"/>
  <c r="E22" i="4"/>
  <c r="B41" i="5"/>
  <c r="B40" i="5"/>
  <c r="B39" i="5"/>
  <c r="B38" i="5"/>
  <c r="B37" i="5"/>
  <c r="B36" i="5"/>
  <c r="B35" i="5"/>
  <c r="B34" i="5"/>
  <c r="B33" i="5"/>
  <c r="B32" i="5"/>
  <c r="C5" i="5"/>
  <c r="C6" i="5"/>
  <c r="C7" i="5"/>
  <c r="C8" i="5"/>
  <c r="C9" i="5"/>
  <c r="C10" i="5"/>
  <c r="C4" i="5"/>
  <c r="E23" i="4"/>
  <c r="E14" i="4"/>
  <c r="E13" i="4"/>
  <c r="E18" i="4"/>
  <c r="B18" i="3"/>
  <c r="C19" i="4" s="1"/>
  <c r="C20" i="4" s="1"/>
  <c r="C21" i="4" s="1"/>
  <c r="E19" i="4" s="1"/>
  <c r="B20" i="3"/>
  <c r="C15" i="4"/>
  <c r="C16" i="4"/>
  <c r="C17" i="4"/>
  <c r="E15" i="4" s="1"/>
  <c r="E24" i="4" s="1"/>
  <c r="B21" i="2" s="1"/>
  <c r="D24" i="4"/>
  <c r="C9" i="4"/>
  <c r="C8" i="4"/>
  <c r="B1" i="4"/>
  <c r="B12" i="2"/>
  <c r="B14" i="3"/>
  <c r="B8" i="3"/>
  <c r="B7" i="3"/>
  <c r="B22" i="2"/>
  <c r="B44" i="5" s="1"/>
  <c r="B13" i="2"/>
  <c r="D13" i="2" s="1"/>
  <c r="B10" i="2"/>
  <c r="E9" i="2" s="1"/>
  <c r="D12" i="2"/>
  <c r="B15" i="2"/>
  <c r="E14" i="2" s="1"/>
  <c r="A1" i="3"/>
  <c r="A1" i="2"/>
  <c r="B6" i="2"/>
  <c r="D6" i="2"/>
  <c r="E11" i="2"/>
  <c r="E18" i="2"/>
  <c r="D10" i="2"/>
  <c r="E7" i="2"/>
  <c r="E5" i="2"/>
  <c r="B43" i="5" l="1"/>
  <c r="D22" i="2"/>
  <c r="D15" i="2"/>
  <c r="E4" i="2"/>
</calcChain>
</file>

<file path=xl/sharedStrings.xml><?xml version="1.0" encoding="utf-8"?>
<sst xmlns="http://schemas.openxmlformats.org/spreadsheetml/2006/main" count="132" uniqueCount="120">
  <si>
    <t>ELEMENTI IDENTIFICATIVI</t>
  </si>
  <si>
    <t>Organismo</t>
  </si>
  <si>
    <t>Sede legale</t>
  </si>
  <si>
    <t>Rapresentante legale</t>
  </si>
  <si>
    <t>Contatti (PEC)</t>
  </si>
  <si>
    <t>Istanza (Prot. e data)</t>
  </si>
  <si>
    <t>DATI FINANZIARI</t>
  </si>
  <si>
    <t>COE_MAX</t>
  </si>
  <si>
    <t>AMMISSIBILITÀ [COE ≤ COE_MAX]</t>
  </si>
  <si>
    <t>AMMISSIBILITÀ [COF ≥ CO]</t>
  </si>
  <si>
    <t>IP_min</t>
  </si>
  <si>
    <t>S_nam  (Spese non ammissibili)</t>
  </si>
  <si>
    <t>ENTRATE [E_am=COE+COF]</t>
  </si>
  <si>
    <t>SPESE PER COMUNICAZIONE</t>
  </si>
  <si>
    <t>CONTROLLO</t>
  </si>
  <si>
    <t>Manifestazione</t>
  </si>
  <si>
    <t>SPESE AMMISSIBILI</t>
  </si>
  <si>
    <t>EQUILIBRIO DI BILANCIO</t>
  </si>
  <si>
    <t>Punteggio</t>
  </si>
  <si>
    <t>P_min</t>
  </si>
  <si>
    <t>PUNTEGGIO</t>
  </si>
  <si>
    <t>Punteggio Minimo</t>
  </si>
  <si>
    <t>SPC_min %</t>
  </si>
  <si>
    <t>REQUISITI SPECIFICI</t>
  </si>
  <si>
    <t>CORSA NEI SACCHI</t>
  </si>
  <si>
    <t>ASD I-UTA</t>
  </si>
  <si>
    <t>CONTRIBUTO RICHIESTO</t>
  </si>
  <si>
    <t>COE MAX MISURA</t>
  </si>
  <si>
    <t>CO (Cofinanziamento obbligatorio minimo)</t>
  </si>
  <si>
    <r>
      <t xml:space="preserve">IP_min (Importo minimo del progetto)
</t>
    </r>
    <r>
      <rPr>
        <b/>
        <i/>
        <sz val="8"/>
        <color indexed="56"/>
        <rFont val="Arial"/>
        <family val="2"/>
      </rPr>
      <t>Definito nell'All. 2</t>
    </r>
  </si>
  <si>
    <r>
      <t xml:space="preserve">IP (Importo del progetto)
</t>
    </r>
    <r>
      <rPr>
        <b/>
        <i/>
        <sz val="8"/>
        <color indexed="56"/>
        <rFont val="Arial"/>
        <family val="2"/>
      </rPr>
      <t>deve essere pari alla somma di COE+COF+E_am</t>
    </r>
  </si>
  <si>
    <r>
      <t xml:space="preserve">COE + COF
</t>
    </r>
    <r>
      <rPr>
        <b/>
        <i/>
        <sz val="8"/>
        <color indexed="56"/>
        <rFont val="Arial"/>
        <family val="2"/>
      </rPr>
      <t>deve corrispondere alle entrate ammissibili E_am</t>
    </r>
  </si>
  <si>
    <r>
      <t xml:space="preserve">CO (Cof. obbligatorio minimo)
</t>
    </r>
    <r>
      <rPr>
        <b/>
        <i/>
        <sz val="8"/>
        <color indexed="56"/>
        <rFont val="Arial"/>
        <family val="2"/>
      </rPr>
      <t>min. 20% delle entrate ammissibili (Eam)</t>
    </r>
  </si>
  <si>
    <r>
      <t xml:space="preserve">SPC_min
</t>
    </r>
    <r>
      <rPr>
        <b/>
        <i/>
        <sz val="8"/>
        <color indexed="56"/>
        <rFont val="Arial"/>
        <family val="2"/>
      </rPr>
      <t>min. il 40% del contributo concesso (COE)</t>
    </r>
  </si>
  <si>
    <t>Punteggio massimo</t>
  </si>
  <si>
    <t>Punteggio
manifestazione</t>
  </si>
  <si>
    <t>Cofinanziamento</t>
  </si>
  <si>
    <r>
      <rPr>
        <b/>
        <sz val="12"/>
        <color indexed="56"/>
        <rFont val="Arial"/>
        <family val="2"/>
      </rPr>
      <t>Promozione - TO e/o AdV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Presenza in "Pacchetto turistico"</t>
    </r>
  </si>
  <si>
    <t>Valori da progetto</t>
  </si>
  <si>
    <t>COF in %</t>
  </si>
  <si>
    <t>utile per l'attribuzione punteggio del cofinanziamento</t>
  </si>
  <si>
    <t>COF=35 --&gt; 5 punti
COF&gt;35 Punti=5+(COF progetto-35)*1.5</t>
  </si>
  <si>
    <t>SPC del proggetto in %</t>
  </si>
  <si>
    <t>Punti SPC=(SPC progetto-40)*0.5</t>
  </si>
  <si>
    <t>Totale punteggio</t>
  </si>
  <si>
    <r>
      <rPr>
        <b/>
        <sz val="12"/>
        <color indexed="56"/>
        <rFont val="Arial"/>
        <family val="2"/>
      </rPr>
      <t>Spese Comunicazione e Promozione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SPC - Spese per azioni di
promozione e/o comunicazione superiori al 40%</t>
    </r>
  </si>
  <si>
    <t>Sì</t>
  </si>
  <si>
    <t>No</t>
  </si>
  <si>
    <t>BANDO PUBBLICO PER LA CONCESSIONE DEI CONTRIBUTI PER L’ORGANIZZAZIONE DI
MANIFESTAZIONI DEL “CARTELLONE REGIONALE DELLE MANIFESTAZIONI FOLKLORISTICHE E TRADIZIONALI”
CUP E71D22000070002– ANNUALITA’ 2022-2023-2024
L.R. 21 aprile 1955, n. 7, art. 1 lett. c)</t>
  </si>
  <si>
    <t>CARTELLONE 2B_2022</t>
  </si>
  <si>
    <t>Misura</t>
  </si>
  <si>
    <t>Manifestazioni Folkloristiche</t>
  </si>
  <si>
    <t>MANIFESTAZIONI FOLKLORISTICHE</t>
  </si>
  <si>
    <t>All.2/B punto 4.1.4 minimo 20% delle entrate ammissibili del programma (Eam)</t>
  </si>
  <si>
    <t>All. 2/B punto 4.1.1</t>
  </si>
  <si>
    <t>All. 2/B punto 4.1.2.
Massimo 80% delle spese ammissibili. (Sam) e comunque fino ad un max di € 40.000,00</t>
  </si>
  <si>
    <t>All. 2/B punto 4.1.2.</t>
  </si>
  <si>
    <t>All. 2/B punto 4.1.5
minimo il 40% del contributo concesso (COE)</t>
  </si>
  <si>
    <t>All. 2/B punto 4.1.3</t>
  </si>
  <si>
    <r>
      <rPr>
        <b/>
        <sz val="12"/>
        <color indexed="56"/>
        <rFont val="Arial"/>
        <family val="2"/>
      </rPr>
      <t>Stagionalità</t>
    </r>
    <r>
      <rPr>
        <b/>
        <sz val="10"/>
        <color indexed="56"/>
        <rFont val="Arial"/>
        <family val="2"/>
      </rPr>
      <t xml:space="preserve">
C = </t>
    </r>
    <r>
      <rPr>
        <b/>
        <i/>
        <sz val="8"/>
        <color indexed="56"/>
        <rFont val="Arial"/>
        <family val="2"/>
      </rPr>
      <t>lug-ago 0 punti
B = mag-giu-set 10 punti
A = gen-feb-mar-apr-ott-nov-dic 20 punti</t>
    </r>
  </si>
  <si>
    <t>A</t>
  </si>
  <si>
    <r>
      <rPr>
        <b/>
        <sz val="12"/>
        <color indexed="56"/>
        <rFont val="Arial"/>
        <family val="2"/>
      </rPr>
      <t>Localizzazione</t>
    </r>
    <r>
      <rPr>
        <b/>
        <i/>
        <sz val="8"/>
        <color indexed="56"/>
        <rFont val="Arial"/>
        <family val="2"/>
      </rPr>
      <t xml:space="preserve">
*Comuni facenti parte di Borghi: più belli d'Italia, bandiere arancioni, autentici, di
eccellenza e/o della Rete dei Borghi caratteristici di Sardegna (Delib.G.R. n. 55/21
del 13.11.2018), riconosciuti con le vele di Lega Ambiente/Touring Club o con la
bandiera blu. 15
*Comuni con popolazione fino a 1.000 (censimento dati ISTAT 31.12.2020)
*Aree archeologiche censite con decreto del Ministero della Cultura</t>
    </r>
  </si>
  <si>
    <t>Esibizione</t>
  </si>
  <si>
    <r>
      <t>Attività
*</t>
    </r>
    <r>
      <rPr>
        <b/>
        <i/>
        <sz val="8"/>
        <color indexed="56"/>
        <rFont val="Arial"/>
        <family val="2"/>
      </rPr>
      <t>Rassegna canto a tenore e/o canto
a chitarra 10 punti;
*Esibizione di canto a tenore e/o canto a
chitarra e/o cori polifonici e poesia di
improvvisazione nelle varianti regionali
sarde 5 punti</t>
    </r>
  </si>
  <si>
    <t>1. Anagrafica</t>
  </si>
  <si>
    <t>2. Documentazione</t>
  </si>
  <si>
    <t>Commenti</t>
  </si>
  <si>
    <t>1) Fotocopia del documento d’identità in corso di validità di chi sottoscrive la domanda di contributo e le dichiarazioni</t>
  </si>
  <si>
    <t>2) Procura [in caso di procuratore generale o speciale]</t>
  </si>
  <si>
    <t>3) Copia dell’Atto costitutivo e Statuto dell’Organismo [NO per Enti pubblici]</t>
  </si>
  <si>
    <t>4) Elenco soci e relative cariche sociali, aggiornato alla data di presentazione della domanda [NO per Enti pubblici]</t>
  </si>
  <si>
    <t>5) MODULO 01: “Domanda di contributo - Annualità 22 / 23 / 24”</t>
  </si>
  <si>
    <t>6) MODULO 01-A: “Dichiarazione sostitutiva possesso requisiti ordine generale”</t>
  </si>
  <si>
    <t>6.1) [per i Grandi Eventi Identitari] MODULO 02/A-1 - “Dichiarazione integrativa alla domanda”</t>
  </si>
  <si>
    <t>6.2) [per gli Eventi dell’Identità Regionale] MODULO 02/A-2 - “Dichiarazione integrativa alla domanda”</t>
  </si>
  <si>
    <t>7) MODULO 03: “Tracciabilità dei flussi finanziari”</t>
  </si>
  <si>
    <t>8) MODULO 04: Dichiarazione “Anti Pantouflange”</t>
  </si>
  <si>
    <t>9) MODULO 05: Liberatoria Bando Annualità 2022 / 2023 / 2024”</t>
  </si>
  <si>
    <t>10) MODULO 06: “Dichiarazione sostitutiva sull’assolvimento imposta di bollo”</t>
  </si>
  <si>
    <t>11) “Patto d’Integrità - 2022 SDT”</t>
  </si>
  <si>
    <t>12) “Informativa ai sensi dell’articolo 13-14 del Regolamento 2016/679”</t>
  </si>
  <si>
    <t>Valori</t>
  </si>
  <si>
    <t>Osservazioni</t>
  </si>
  <si>
    <t>Risultanza dell'istruttoria</t>
  </si>
  <si>
    <t>REFERENTE</t>
  </si>
  <si>
    <t>Comune</t>
  </si>
  <si>
    <t>viale buoncammino</t>
  </si>
  <si>
    <t>irgoli</t>
  </si>
  <si>
    <t>vincenzo sconfitto</t>
  </si>
  <si>
    <t>vincenzo@pec.it</t>
  </si>
  <si>
    <t>n.9856 del 14 luglio</t>
  </si>
  <si>
    <t>Sì/No/N.R.</t>
  </si>
  <si>
    <t>Davide Marcassoli</t>
  </si>
  <si>
    <r>
      <t xml:space="preserve">COE_MAX
</t>
    </r>
    <r>
      <rPr>
        <b/>
        <i/>
        <sz val="8"/>
        <color indexed="56"/>
        <rFont val="Arial"/>
        <family val="2"/>
      </rPr>
      <t>max 80% delle spese ammissibili
(Sam) e comunque fino a max € 40.000,00</t>
    </r>
  </si>
  <si>
    <r>
      <t xml:space="preserve">Monitoraggio presenze
</t>
    </r>
    <r>
      <rPr>
        <b/>
        <i/>
        <sz val="8"/>
        <color indexed="56"/>
        <rFont val="Arial"/>
        <family val="2"/>
      </rPr>
      <t>Presenza monitoraggio e report</t>
    </r>
  </si>
  <si>
    <t>3. Importi e determinazione contributo</t>
  </si>
  <si>
    <t>DINIEGATA</t>
  </si>
  <si>
    <t>IMPORTO</t>
  </si>
  <si>
    <t>Importo del progetto (IP)</t>
  </si>
  <si>
    <t>Contributo economico richiesto (COE)</t>
  </si>
  <si>
    <t>Cofinanziamento (COF)</t>
  </si>
  <si>
    <r>
      <t xml:space="preserve">Entrate ammissibili (E_am)
</t>
    </r>
    <r>
      <rPr>
        <b/>
        <i/>
        <sz val="8"/>
        <color indexed="56"/>
        <rFont val="Arial"/>
        <family val="2"/>
      </rPr>
      <t>deve corrispondere alla somma COE+COF</t>
    </r>
  </si>
  <si>
    <t>Entrate non ammissibili (E_nam)</t>
  </si>
  <si>
    <r>
      <t xml:space="preserve">Spesa per promozione e comunicazione (SPC)
</t>
    </r>
    <r>
      <rPr>
        <b/>
        <i/>
        <sz val="8"/>
        <color indexed="56"/>
        <rFont val="Arial"/>
        <family val="2"/>
      </rPr>
      <t>min. il 40% del contributo concesso (COE)</t>
    </r>
  </si>
  <si>
    <r>
      <t xml:space="preserve">Spese ammissibili (S_am)
</t>
    </r>
    <r>
      <rPr>
        <b/>
        <i/>
        <sz val="8"/>
        <color indexed="56"/>
        <rFont val="Arial"/>
        <family val="2"/>
      </rPr>
      <t>non devono superare l'importo del progetto</t>
    </r>
  </si>
  <si>
    <t>SPESE NON AMMISSIBILI</t>
  </si>
  <si>
    <t>Non amm. per finanziamento (S_namF)</t>
  </si>
  <si>
    <t>Non amm. per tipologia (S_namT)</t>
  </si>
  <si>
    <t>VERIFICA ENTRATE TOTALI</t>
  </si>
  <si>
    <t>IP (Importo del progetto)</t>
  </si>
  <si>
    <t>COE (Contributo economico richiesto)</t>
  </si>
  <si>
    <t>COF (Cofinanziamento)</t>
  </si>
  <si>
    <t>E_am (Entrate ammissibili)</t>
  </si>
  <si>
    <t>E_nam</t>
  </si>
  <si>
    <t>SPC (Spesa per com. e prom.)_x000D_
spesa per “promozione e/o comunicazione”</t>
  </si>
  <si>
    <t>S_am (Spese ammissibili)</t>
  </si>
  <si>
    <t>S_namF  (Non amm. per finanziamento)</t>
  </si>
  <si>
    <t>S_namT  (Non amm. per tipologia)</t>
  </si>
  <si>
    <t>Contributo concesso</t>
  </si>
  <si>
    <t>COE MAX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</si>
</sst>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7" formatCode="#,##0.00\ &quot;€&quot;"/>
    <numFmt numFmtId="169" formatCode="#,##0.00_ ;\-#,##0.00\ "/>
  </numFmts>
  <fonts count="24" x14ac:knownFonts="1">
    <font>
      <sz val="11"/>
      <color theme="1"/>
      <name val="Calibri"/>
      <family val="2"/>
      <scheme val="minor"/>
    </font>
    <font>
      <b/>
      <sz val="10"/>
      <color indexed="56"/>
      <name val="Arial"/>
      <family val="2"/>
    </font>
    <font>
      <b/>
      <i/>
      <sz val="8"/>
      <color indexed="56"/>
      <name val="Arial"/>
      <family val="2"/>
    </font>
    <font>
      <b/>
      <sz val="12"/>
      <color indexed="56"/>
      <name val="Arial"/>
      <family val="2"/>
    </font>
    <font>
      <b/>
      <i/>
      <sz val="8"/>
      <color indexed="56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2"/>
      <color rgb="FF00206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</cellStyleXfs>
  <cellXfs count="166">
    <xf numFmtId="0" fontId="0" fillId="0" borderId="0" xfId="0"/>
    <xf numFmtId="0" fontId="8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3" borderId="2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9" fillId="3" borderId="3" xfId="0" applyFont="1" applyFill="1" applyBorder="1" applyAlignment="1" applyProtection="1">
      <alignment vertical="center"/>
      <protection locked="0"/>
    </xf>
    <xf numFmtId="0" fontId="9" fillId="3" borderId="3" xfId="0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4" borderId="3" xfId="0" applyFont="1" applyFill="1" applyBorder="1" applyAlignment="1" applyProtection="1">
      <alignment vertical="center"/>
      <protection locked="0"/>
    </xf>
    <xf numFmtId="0" fontId="9" fillId="3" borderId="4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44" fontId="6" fillId="0" borderId="3" xfId="3" applyFont="1" applyBorder="1" applyProtection="1">
      <protection locked="0"/>
    </xf>
    <xf numFmtId="44" fontId="6" fillId="4" borderId="3" xfId="3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3" borderId="3" xfId="0" applyFont="1" applyFill="1" applyBorder="1" applyAlignment="1" applyProtection="1">
      <alignment horizontal="left" vertical="center" wrapText="1"/>
      <protection locked="0"/>
    </xf>
    <xf numFmtId="44" fontId="6" fillId="0" borderId="0" xfId="3" applyFont="1" applyBorder="1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1" fontId="10" fillId="5" borderId="3" xfId="0" applyNumberFormat="1" applyFont="1" applyFill="1" applyBorder="1" applyAlignment="1">
      <alignment horizontal="center" vertical="center"/>
    </xf>
    <xf numFmtId="1" fontId="10" fillId="5" borderId="3" xfId="0" applyNumberFormat="1" applyFont="1" applyFill="1" applyBorder="1" applyAlignment="1" applyProtection="1">
      <alignment horizontal="center" vertical="center"/>
      <protection locked="0"/>
    </xf>
    <xf numFmtId="1" fontId="10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/>
      <protection hidden="1"/>
    </xf>
    <xf numFmtId="0" fontId="12" fillId="4" borderId="7" xfId="0" applyFont="1" applyFill="1" applyBorder="1" applyAlignment="1" applyProtection="1">
      <alignment vertical="center"/>
      <protection locked="0"/>
    </xf>
    <xf numFmtId="44" fontId="6" fillId="0" borderId="8" xfId="3" applyFont="1" applyBorder="1" applyProtection="1">
      <protection locked="0"/>
    </xf>
    <xf numFmtId="44" fontId="6" fillId="0" borderId="9" xfId="3" applyFont="1" applyBorder="1" applyProtection="1">
      <protection locked="0"/>
    </xf>
    <xf numFmtId="44" fontId="6" fillId="4" borderId="7" xfId="3" applyFont="1" applyFill="1" applyBorder="1" applyProtection="1">
      <protection locked="0"/>
    </xf>
    <xf numFmtId="169" fontId="6" fillId="0" borderId="8" xfId="3" applyNumberFormat="1" applyFont="1" applyBorder="1" applyProtection="1">
      <protection locked="0"/>
    </xf>
    <xf numFmtId="0" fontId="6" fillId="2" borderId="0" xfId="1"/>
    <xf numFmtId="0" fontId="6" fillId="2" borderId="3" xfId="1" applyBorder="1"/>
    <xf numFmtId="0" fontId="13" fillId="0" borderId="10" xfId="0" applyFont="1" applyBorder="1" applyAlignment="1" applyProtection="1">
      <alignment wrapText="1"/>
      <protection locked="0"/>
    </xf>
    <xf numFmtId="0" fontId="13" fillId="0" borderId="11" xfId="0" applyFont="1" applyBorder="1" applyAlignment="1" applyProtection="1">
      <alignment wrapText="1"/>
      <protection locked="0"/>
    </xf>
    <xf numFmtId="0" fontId="9" fillId="3" borderId="5" xfId="0" applyFont="1" applyFill="1" applyBorder="1" applyAlignment="1" applyProtection="1">
      <alignment horizontal="right" vertical="center"/>
      <protection locked="0"/>
    </xf>
    <xf numFmtId="0" fontId="0" fillId="0" borderId="11" xfId="0" applyBorder="1" applyProtection="1">
      <protection locked="0"/>
    </xf>
    <xf numFmtId="0" fontId="6" fillId="2" borderId="12" xfId="1" applyBorder="1"/>
    <xf numFmtId="0" fontId="13" fillId="0" borderId="13" xfId="0" applyFont="1" applyBorder="1" applyAlignment="1" applyProtection="1">
      <alignment wrapText="1"/>
      <protection locked="0"/>
    </xf>
    <xf numFmtId="2" fontId="6" fillId="2" borderId="3" xfId="1" applyNumberFormat="1" applyBorder="1"/>
    <xf numFmtId="44" fontId="6" fillId="2" borderId="3" xfId="3" applyFill="1" applyBorder="1"/>
    <xf numFmtId="44" fontId="6" fillId="2" borderId="0" xfId="3" applyFill="1"/>
    <xf numFmtId="0" fontId="14" fillId="6" borderId="8" xfId="0" applyFont="1" applyFill="1" applyBorder="1" applyAlignment="1" applyProtection="1">
      <alignment horizontal="center" vertical="center"/>
      <protection locked="0"/>
    </xf>
    <xf numFmtId="0" fontId="14" fillId="6" borderId="9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wrapText="1"/>
    </xf>
    <xf numFmtId="0" fontId="0" fillId="0" borderId="5" xfId="0" applyBorder="1" applyAlignment="1" applyProtection="1">
      <alignment horizontal="center"/>
    </xf>
    <xf numFmtId="0" fontId="0" fillId="0" borderId="11" xfId="0" applyBorder="1" applyAlignment="1" applyProtection="1">
      <alignment horizontal="center" wrapText="1"/>
    </xf>
    <xf numFmtId="0" fontId="15" fillId="3" borderId="5" xfId="0" applyFont="1" applyFill="1" applyBorder="1" applyAlignment="1" applyProtection="1">
      <alignment horizontal="left" vertical="center" wrapText="1"/>
    </xf>
    <xf numFmtId="49" fontId="9" fillId="3" borderId="5" xfId="0" applyNumberFormat="1" applyFont="1" applyFill="1" applyBorder="1" applyAlignment="1" applyProtection="1">
      <alignment horizontal="right" vertical="center" wrapText="1"/>
    </xf>
    <xf numFmtId="0" fontId="9" fillId="3" borderId="5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0" fontId="15" fillId="3" borderId="5" xfId="0" applyFont="1" applyFill="1" applyBorder="1" applyAlignment="1" applyProtection="1">
      <alignment vertical="center" wrapText="1"/>
    </xf>
    <xf numFmtId="0" fontId="9" fillId="3" borderId="2" xfId="0" applyFont="1" applyFill="1" applyBorder="1" applyAlignment="1" applyProtection="1">
      <alignment horizontal="right" vertical="center"/>
    </xf>
    <xf numFmtId="0" fontId="16" fillId="0" borderId="11" xfId="0" applyFont="1" applyBorder="1" applyAlignment="1" applyProtection="1">
      <alignment horizontal="center" vertical="center"/>
    </xf>
    <xf numFmtId="2" fontId="16" fillId="0" borderId="11" xfId="0" applyNumberFormat="1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3" borderId="15" xfId="0" applyFont="1" applyFill="1" applyBorder="1" applyAlignment="1" applyProtection="1">
      <alignment horizontal="center" vertical="center"/>
    </xf>
    <xf numFmtId="0" fontId="15" fillId="3" borderId="16" xfId="0" applyFont="1" applyFill="1" applyBorder="1" applyAlignment="1" applyProtection="1">
      <alignment horizontal="center" vertical="center"/>
    </xf>
    <xf numFmtId="0" fontId="8" fillId="7" borderId="16" xfId="0" applyFont="1" applyFill="1" applyBorder="1" applyAlignment="1" applyProtection="1">
      <alignment horizontal="center" vertical="center" wrapText="1"/>
      <protection locked="0"/>
    </xf>
    <xf numFmtId="44" fontId="6" fillId="2" borderId="3" xfId="3" applyFill="1" applyBorder="1" applyAlignment="1">
      <alignment horizontal="right"/>
    </xf>
    <xf numFmtId="44" fontId="6" fillId="2" borderId="17" xfId="3" applyFill="1" applyBorder="1"/>
    <xf numFmtId="0" fontId="1" fillId="3" borderId="5" xfId="0" applyFont="1" applyFill="1" applyBorder="1" applyAlignment="1" applyProtection="1">
      <alignment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17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9" fillId="0" borderId="20" xfId="0" applyFont="1" applyBorder="1" applyAlignment="1">
      <alignment wrapText="1"/>
    </xf>
    <xf numFmtId="0" fontId="17" fillId="0" borderId="20" xfId="0" applyFont="1" applyBorder="1"/>
    <xf numFmtId="0" fontId="19" fillId="0" borderId="21" xfId="0" applyFont="1" applyBorder="1" applyAlignment="1">
      <alignment wrapText="1"/>
    </xf>
    <xf numFmtId="0" fontId="17" fillId="0" borderId="21" xfId="0" applyFont="1" applyBorder="1"/>
    <xf numFmtId="0" fontId="19" fillId="0" borderId="21" xfId="0" applyFont="1" applyBorder="1" applyAlignment="1">
      <alignment horizontal="left" wrapText="1" indent="2"/>
    </xf>
    <xf numFmtId="0" fontId="17" fillId="0" borderId="22" xfId="0" applyFont="1" applyBorder="1"/>
    <xf numFmtId="0" fontId="17" fillId="0" borderId="23" xfId="0" applyFont="1" applyBorder="1" applyAlignment="1">
      <alignment horizontal="center"/>
    </xf>
    <xf numFmtId="0" fontId="17" fillId="0" borderId="24" xfId="0" applyFont="1" applyBorder="1"/>
    <xf numFmtId="0" fontId="17" fillId="0" borderId="0" xfId="0" applyFont="1" applyBorder="1"/>
    <xf numFmtId="0" fontId="19" fillId="0" borderId="25" xfId="0" applyFont="1" applyBorder="1" applyAlignment="1">
      <alignment wrapText="1"/>
    </xf>
    <xf numFmtId="0" fontId="17" fillId="0" borderId="25" xfId="0" applyFont="1" applyBorder="1" applyAlignment="1"/>
    <xf numFmtId="0" fontId="19" fillId="0" borderId="26" xfId="0" applyFont="1" applyBorder="1" applyAlignment="1">
      <alignment wrapText="1"/>
    </xf>
    <xf numFmtId="0" fontId="17" fillId="0" borderId="27" xfId="0" applyFont="1" applyBorder="1"/>
    <xf numFmtId="0" fontId="17" fillId="0" borderId="25" xfId="0" applyFont="1" applyBorder="1" applyAlignment="1">
      <alignment horizontal="center"/>
    </xf>
    <xf numFmtId="0" fontId="17" fillId="0" borderId="28" xfId="0" applyFont="1" applyBorder="1"/>
    <xf numFmtId="0" fontId="17" fillId="0" borderId="25" xfId="0" applyFont="1" applyBorder="1"/>
    <xf numFmtId="0" fontId="20" fillId="0" borderId="22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17" fillId="0" borderId="16" xfId="0" applyFont="1" applyBorder="1"/>
    <xf numFmtId="0" fontId="17" fillId="0" borderId="0" xfId="0" applyFont="1" applyProtection="1"/>
    <xf numFmtId="0" fontId="17" fillId="0" borderId="4" xfId="0" applyFont="1" applyBorder="1" applyProtection="1"/>
    <xf numFmtId="0" fontId="17" fillId="0" borderId="29" xfId="0" applyFont="1" applyBorder="1" applyProtection="1"/>
    <xf numFmtId="0" fontId="17" fillId="0" borderId="23" xfId="0" applyFont="1" applyBorder="1" applyProtection="1"/>
    <xf numFmtId="0" fontId="17" fillId="0" borderId="30" xfId="0" applyFont="1" applyBorder="1" applyProtection="1"/>
    <xf numFmtId="0" fontId="17" fillId="0" borderId="31" xfId="0" applyFont="1" applyBorder="1" applyProtection="1"/>
    <xf numFmtId="44" fontId="6" fillId="2" borderId="0" xfId="3" applyFill="1" applyAlignment="1">
      <alignment horizontal="right"/>
    </xf>
    <xf numFmtId="0" fontId="0" fillId="0" borderId="32" xfId="0" applyFill="1" applyBorder="1" applyAlignment="1"/>
    <xf numFmtId="0" fontId="0" fillId="0" borderId="23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7" fillId="0" borderId="11" xfId="2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21" fillId="5" borderId="16" xfId="0" applyFont="1" applyFill="1" applyBorder="1" applyAlignment="1" applyProtection="1">
      <alignment horizontal="center"/>
      <protection locked="0"/>
    </xf>
    <xf numFmtId="0" fontId="5" fillId="0" borderId="20" xfId="0" applyFont="1" applyBorder="1" applyProtection="1">
      <protection locked="0"/>
    </xf>
    <xf numFmtId="0" fontId="5" fillId="0" borderId="21" xfId="0" applyFont="1" applyBorder="1" applyProtection="1">
      <protection locked="0"/>
    </xf>
    <xf numFmtId="0" fontId="0" fillId="0" borderId="0" xfId="0" applyAlignment="1">
      <alignment horizontal="center" vertical="center"/>
    </xf>
    <xf numFmtId="0" fontId="17" fillId="0" borderId="20" xfId="0" applyFont="1" applyBorder="1" applyProtection="1">
      <protection locked="0"/>
    </xf>
    <xf numFmtId="0" fontId="17" fillId="0" borderId="30" xfId="0" applyFont="1" applyBorder="1"/>
    <xf numFmtId="0" fontId="17" fillId="0" borderId="31" xfId="0" applyFont="1" applyBorder="1"/>
    <xf numFmtId="0" fontId="17" fillId="0" borderId="42" xfId="0" applyFont="1" applyBorder="1"/>
    <xf numFmtId="0" fontId="17" fillId="0" borderId="0" xfId="0" applyFont="1" applyBorder="1" applyProtection="1"/>
    <xf numFmtId="0" fontId="17" fillId="0" borderId="28" xfId="0" applyFont="1" applyBorder="1" applyProtection="1"/>
    <xf numFmtId="0" fontId="22" fillId="6" borderId="33" xfId="0" applyFont="1" applyFill="1" applyBorder="1" applyAlignment="1" applyProtection="1">
      <alignment horizontal="center" vertical="center"/>
      <protection locked="0"/>
    </xf>
    <xf numFmtId="0" fontId="22" fillId="6" borderId="34" xfId="0" applyFont="1" applyFill="1" applyBorder="1" applyAlignment="1" applyProtection="1">
      <alignment horizontal="center" vertical="center"/>
      <protection locked="0"/>
    </xf>
    <xf numFmtId="0" fontId="8" fillId="7" borderId="33" xfId="0" applyFont="1" applyFill="1" applyBorder="1" applyAlignment="1" applyProtection="1">
      <alignment horizontal="center" wrapText="1"/>
      <protection locked="0"/>
    </xf>
    <xf numFmtId="0" fontId="8" fillId="7" borderId="34" xfId="0" applyFont="1" applyFill="1" applyBorder="1" applyAlignment="1" applyProtection="1">
      <alignment horizontal="center" wrapText="1"/>
      <protection locked="0"/>
    </xf>
    <xf numFmtId="0" fontId="22" fillId="6" borderId="35" xfId="0" applyFont="1" applyFill="1" applyBorder="1" applyAlignment="1" applyProtection="1">
      <alignment horizontal="center" vertical="center"/>
      <protection locked="0"/>
    </xf>
    <xf numFmtId="0" fontId="22" fillId="6" borderId="36" xfId="0" applyFont="1" applyFill="1" applyBorder="1" applyAlignment="1" applyProtection="1">
      <alignment horizontal="center" vertical="center"/>
      <protection locked="0"/>
    </xf>
    <xf numFmtId="0" fontId="8" fillId="7" borderId="33" xfId="0" applyFont="1" applyFill="1" applyBorder="1" applyAlignment="1" applyProtection="1">
      <alignment horizontal="center" vertical="center" wrapText="1"/>
      <protection locked="0"/>
    </xf>
    <xf numFmtId="0" fontId="8" fillId="7" borderId="37" xfId="0" applyFont="1" applyFill="1" applyBorder="1" applyAlignment="1" applyProtection="1">
      <alignment horizontal="center" vertical="center" wrapText="1"/>
      <protection locked="0"/>
    </xf>
    <xf numFmtId="0" fontId="8" fillId="7" borderId="34" xfId="0" applyFont="1" applyFill="1" applyBorder="1" applyAlignment="1" applyProtection="1">
      <alignment horizontal="center" vertical="center" wrapText="1"/>
      <protection locked="0"/>
    </xf>
    <xf numFmtId="0" fontId="22" fillId="6" borderId="38" xfId="0" applyFont="1" applyFill="1" applyBorder="1" applyAlignment="1" applyProtection="1">
      <alignment horizontal="center" vertical="center"/>
      <protection locked="0"/>
    </xf>
    <xf numFmtId="0" fontId="22" fillId="6" borderId="39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22" fillId="6" borderId="1" xfId="0" applyFont="1" applyFill="1" applyBorder="1" applyAlignment="1" applyProtection="1">
      <alignment horizontal="center" vertical="center"/>
    </xf>
    <xf numFmtId="0" fontId="22" fillId="6" borderId="17" xfId="0" applyFont="1" applyFill="1" applyBorder="1" applyAlignment="1" applyProtection="1">
      <alignment horizontal="center" vertical="center"/>
    </xf>
    <xf numFmtId="0" fontId="22" fillId="6" borderId="10" xfId="0" applyFont="1" applyFill="1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/>
    </xf>
    <xf numFmtId="0" fontId="0" fillId="0" borderId="29" xfId="0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0" fontId="0" fillId="0" borderId="41" xfId="0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0" fillId="0" borderId="42" xfId="0" applyBorder="1" applyAlignment="1" applyProtection="1">
      <alignment horizontal="center"/>
    </xf>
    <xf numFmtId="0" fontId="22" fillId="6" borderId="37" xfId="0" applyFont="1" applyFill="1" applyBorder="1" applyAlignment="1" applyProtection="1">
      <alignment horizontal="center" vertical="center"/>
      <protection locked="0"/>
    </xf>
    <xf numFmtId="0" fontId="8" fillId="7" borderId="33" xfId="0" applyFont="1" applyFill="1" applyBorder="1" applyAlignment="1" applyProtection="1">
      <alignment horizontal="center" vertical="center" wrapText="1"/>
    </xf>
    <xf numFmtId="0" fontId="8" fillId="7" borderId="37" xfId="0" applyFont="1" applyFill="1" applyBorder="1" applyAlignment="1" applyProtection="1">
      <alignment horizontal="center" vertical="center" wrapText="1"/>
    </xf>
    <xf numFmtId="0" fontId="8" fillId="7" borderId="34" xfId="0" applyFont="1" applyFill="1" applyBorder="1" applyAlignment="1" applyProtection="1">
      <alignment horizontal="center" vertical="center" wrapText="1"/>
    </xf>
    <xf numFmtId="0" fontId="23" fillId="5" borderId="33" xfId="0" applyFont="1" applyFill="1" applyBorder="1" applyAlignment="1">
      <alignment horizontal="center" vertical="center"/>
    </xf>
    <xf numFmtId="0" fontId="23" fillId="5" borderId="34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167" fontId="18" fillId="0" borderId="45" xfId="0" applyNumberFormat="1" applyFont="1" applyBorder="1" applyAlignment="1">
      <alignment horizontal="center"/>
    </xf>
    <xf numFmtId="167" fontId="18" fillId="0" borderId="46" xfId="0" applyNumberFormat="1" applyFont="1" applyBorder="1" applyAlignment="1">
      <alignment horizontal="center"/>
    </xf>
    <xf numFmtId="0" fontId="17" fillId="0" borderId="18" xfId="0" applyFont="1" applyBorder="1" applyAlignment="1" applyProtection="1">
      <alignment horizontal="center"/>
      <protection locked="0"/>
    </xf>
    <xf numFmtId="0" fontId="17" fillId="0" borderId="25" xfId="0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0" fontId="18" fillId="0" borderId="28" xfId="0" applyFont="1" applyBorder="1" applyAlignment="1">
      <alignment horizontal="center"/>
    </xf>
    <xf numFmtId="0" fontId="18" fillId="0" borderId="47" xfId="0" applyFont="1" applyBorder="1" applyAlignment="1">
      <alignment horizontal="center"/>
    </xf>
    <xf numFmtId="0" fontId="17" fillId="0" borderId="0" xfId="0" applyFont="1" applyBorder="1" applyAlignment="1" applyProtection="1">
      <alignment horizontal="left"/>
    </xf>
    <xf numFmtId="0" fontId="17" fillId="0" borderId="47" xfId="0" applyFont="1" applyBorder="1" applyAlignment="1" applyProtection="1">
      <alignment horizontal="left"/>
    </xf>
    <xf numFmtId="0" fontId="17" fillId="0" borderId="31" xfId="0" applyFont="1" applyBorder="1" applyAlignment="1" applyProtection="1">
      <alignment horizontal="left"/>
    </xf>
    <xf numFmtId="0" fontId="17" fillId="0" borderId="42" xfId="0" applyFont="1" applyBorder="1" applyAlignment="1" applyProtection="1">
      <alignment horizontal="left"/>
    </xf>
    <xf numFmtId="0" fontId="22" fillId="8" borderId="43" xfId="0" applyFont="1" applyFill="1" applyBorder="1" applyAlignment="1">
      <alignment horizontal="center" vertical="center" wrapText="1"/>
    </xf>
    <xf numFmtId="0" fontId="22" fillId="8" borderId="0" xfId="0" applyFont="1" applyFill="1" applyBorder="1" applyAlignment="1">
      <alignment horizontal="center" vertical="center" wrapText="1"/>
    </xf>
    <xf numFmtId="0" fontId="22" fillId="8" borderId="4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7" fillId="0" borderId="31" xfId="0" applyFont="1" applyBorder="1" applyAlignment="1" applyProtection="1">
      <alignment horizontal="center"/>
    </xf>
    <xf numFmtId="0" fontId="22" fillId="8" borderId="33" xfId="0" applyFont="1" applyFill="1" applyBorder="1" applyAlignment="1" applyProtection="1">
      <alignment horizontal="center" vertical="center" wrapText="1"/>
    </xf>
    <xf numFmtId="0" fontId="22" fillId="8" borderId="37" xfId="0" applyFont="1" applyFill="1" applyBorder="1" applyAlignment="1" applyProtection="1">
      <alignment horizontal="center" vertical="center" wrapText="1"/>
    </xf>
    <xf numFmtId="0" fontId="22" fillId="8" borderId="34" xfId="0" applyFont="1" applyFill="1" applyBorder="1" applyAlignment="1" applyProtection="1">
      <alignment horizontal="center" vertical="center" wrapText="1"/>
    </xf>
    <xf numFmtId="0" fontId="17" fillId="0" borderId="29" xfId="0" applyFont="1" applyBorder="1" applyAlignment="1" applyProtection="1">
      <alignment horizontal="left"/>
    </xf>
    <xf numFmtId="0" fontId="17" fillId="0" borderId="23" xfId="0" applyFont="1" applyBorder="1" applyAlignment="1" applyProtection="1">
      <alignment horizontal="left"/>
    </xf>
  </cellXfs>
  <cellStyles count="4">
    <cellStyle name="40% - Colore 4" xfId="1" builtinId="43"/>
    <cellStyle name="Collegamento ipertestuale" xfId="2" builtinId="8"/>
    <cellStyle name="Normale" xfId="0" builtinId="0"/>
    <cellStyle name="Valuta" xfId="3" builtinId="4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ncenzo@pec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23"/>
  <sheetViews>
    <sheetView zoomScaleNormal="100" workbookViewId="0">
      <selection activeCell="C22" sqref="C22"/>
    </sheetView>
  </sheetViews>
  <sheetFormatPr defaultRowHeight="14.5" x14ac:dyDescent="0.35"/>
  <cols>
    <col min="1" max="1" width="3.1796875" customWidth="1"/>
    <col min="2" max="2" width="20.1796875" bestFit="1" customWidth="1"/>
    <col min="3" max="3" width="61.26953125" customWidth="1"/>
  </cols>
  <sheetData>
    <row r="4" spans="2:3" ht="18.75" customHeight="1" x14ac:dyDescent="0.35">
      <c r="B4" s="1" t="s">
        <v>49</v>
      </c>
    </row>
    <row r="5" spans="2:3" ht="15" thickBot="1" x14ac:dyDescent="0.4"/>
    <row r="6" spans="2:3" ht="62.25" customHeight="1" thickBot="1" x14ac:dyDescent="0.4">
      <c r="B6" s="112" t="s">
        <v>48</v>
      </c>
      <c r="C6" s="113"/>
    </row>
    <row r="9" spans="2:3" ht="15" thickBot="1" x14ac:dyDescent="0.4"/>
    <row r="10" spans="2:3" ht="30" customHeight="1" thickBot="1" x14ac:dyDescent="0.4">
      <c r="B10" s="59" t="s">
        <v>50</v>
      </c>
      <c r="C10" s="59" t="s">
        <v>51</v>
      </c>
    </row>
    <row r="11" spans="2:3" ht="30" customHeight="1" x14ac:dyDescent="0.35"/>
    <row r="14" spans="2:3" ht="15" thickBot="1" x14ac:dyDescent="0.4"/>
    <row r="15" spans="2:3" ht="15" thickBot="1" x14ac:dyDescent="0.4">
      <c r="B15" s="110" t="s">
        <v>0</v>
      </c>
      <c r="C15" s="111"/>
    </row>
    <row r="16" spans="2:3" ht="30" customHeight="1" thickBot="1" x14ac:dyDescent="0.4">
      <c r="B16" s="10" t="s">
        <v>15</v>
      </c>
      <c r="C16" s="95" t="s">
        <v>24</v>
      </c>
    </row>
    <row r="17" spans="2:3" ht="30" customHeight="1" x14ac:dyDescent="0.35">
      <c r="B17" s="3" t="s">
        <v>1</v>
      </c>
      <c r="C17" s="96" t="s">
        <v>25</v>
      </c>
    </row>
    <row r="18" spans="2:3" ht="30" customHeight="1" x14ac:dyDescent="0.35">
      <c r="B18" s="11" t="s">
        <v>2</v>
      </c>
      <c r="C18" s="97" t="s">
        <v>86</v>
      </c>
    </row>
    <row r="19" spans="2:3" ht="30" customHeight="1" x14ac:dyDescent="0.35">
      <c r="B19" s="11" t="s">
        <v>85</v>
      </c>
      <c r="C19" s="97" t="s">
        <v>87</v>
      </c>
    </row>
    <row r="20" spans="2:3" ht="30" customHeight="1" x14ac:dyDescent="0.35">
      <c r="B20" s="11" t="s">
        <v>3</v>
      </c>
      <c r="C20" s="97" t="s">
        <v>88</v>
      </c>
    </row>
    <row r="21" spans="2:3" ht="30" customHeight="1" x14ac:dyDescent="0.35">
      <c r="B21" s="11" t="s">
        <v>4</v>
      </c>
      <c r="C21" s="98" t="s">
        <v>89</v>
      </c>
    </row>
    <row r="22" spans="2:3" ht="30" customHeight="1" thickBot="1" x14ac:dyDescent="0.4">
      <c r="B22" s="4" t="s">
        <v>5</v>
      </c>
      <c r="C22" s="99" t="s">
        <v>90</v>
      </c>
    </row>
    <row r="23" spans="2:3" x14ac:dyDescent="0.35">
      <c r="C23" s="94"/>
    </row>
  </sheetData>
  <sheetProtection password="B695" sheet="1"/>
  <protectedRanges>
    <protectedRange password="A5D5" sqref="C16:C17" name="Intervallo1"/>
  </protectedRanges>
  <mergeCells count="2">
    <mergeCell ref="B15:C15"/>
    <mergeCell ref="B6:C6"/>
  </mergeCells>
  <hyperlinks>
    <hyperlink ref="C21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zoomScaleSheetLayoutView="100" workbookViewId="0">
      <selection activeCell="B17" sqref="B17"/>
    </sheetView>
  </sheetViews>
  <sheetFormatPr defaultColWidth="9.1796875" defaultRowHeight="14.5" x14ac:dyDescent="0.35"/>
  <cols>
    <col min="1" max="1" width="43" style="2" customWidth="1"/>
    <col min="2" max="2" width="18.81640625" style="2" customWidth="1"/>
    <col min="3" max="3" width="3.453125" style="2" customWidth="1"/>
    <col min="4" max="4" width="32" style="2" customWidth="1"/>
    <col min="5" max="5" width="44.81640625" style="2" customWidth="1"/>
    <col min="6" max="16384" width="9.1796875" style="2"/>
  </cols>
  <sheetData>
    <row r="1" spans="1:5" x14ac:dyDescent="0.35">
      <c r="A1" s="12" t="str">
        <f>Copertina!B4</f>
        <v>CARTELLONE 2B_2022</v>
      </c>
    </row>
    <row r="2" spans="1:5" ht="15" thickBot="1" x14ac:dyDescent="0.4">
      <c r="A2" s="114" t="s">
        <v>6</v>
      </c>
      <c r="B2" s="115"/>
      <c r="C2" s="115"/>
      <c r="D2" s="115"/>
    </row>
    <row r="3" spans="1:5" x14ac:dyDescent="0.35">
      <c r="A3" s="5"/>
      <c r="B3" s="5"/>
      <c r="C3" s="15"/>
      <c r="D3" s="8" t="s">
        <v>14</v>
      </c>
    </row>
    <row r="4" spans="1:5" ht="30" customHeight="1" x14ac:dyDescent="0.35">
      <c r="A4" s="6" t="s">
        <v>98</v>
      </c>
      <c r="B4" s="13">
        <v>0</v>
      </c>
      <c r="C4" s="17"/>
      <c r="D4" s="39" t="s">
        <v>97</v>
      </c>
      <c r="E4" s="103" t="str">
        <f>IF(B4&lt;B13,"IMPORTO DEL PROGETTO INFERIORE AL MINIMO","OK")</f>
        <v>IMPORTO DEL PROGETTO INFERIORE AL MINIMO</v>
      </c>
    </row>
    <row r="5" spans="1:5" ht="30" customHeight="1" x14ac:dyDescent="0.35">
      <c r="A5" s="6" t="s">
        <v>99</v>
      </c>
      <c r="B5" s="13">
        <v>0</v>
      </c>
      <c r="C5" s="24"/>
      <c r="D5" s="39" t="s">
        <v>8</v>
      </c>
      <c r="E5" s="103" t="str">
        <f>IF(B5&gt;B6,"CONTRIBUTO SUPERIORE AL MASSIMO CONCEDIBILE","OK")</f>
        <v>OK</v>
      </c>
    </row>
    <row r="6" spans="1:5" ht="37.5" hidden="1" customHeight="1" thickTop="1" thickBot="1" x14ac:dyDescent="0.4">
      <c r="A6" s="16" t="s">
        <v>93</v>
      </c>
      <c r="B6" s="93">
        <f>'Manifestazioni Folkloristiche'!B13</f>
        <v>0</v>
      </c>
      <c r="C6"/>
      <c r="D6" s="22" t="str">
        <f>IF(B5&gt;B6,"VERIFICARE COE","OK")</f>
        <v>OK</v>
      </c>
      <c r="E6" s="103"/>
    </row>
    <row r="7" spans="1:5" ht="30" customHeight="1" x14ac:dyDescent="0.35">
      <c r="A7" s="6" t="s">
        <v>100</v>
      </c>
      <c r="B7" s="13">
        <v>0</v>
      </c>
      <c r="C7" s="25"/>
      <c r="D7" s="40" t="s">
        <v>9</v>
      </c>
      <c r="E7" s="103" t="str">
        <f>IF(B7&lt;B8,"COFINANZIAMENTO INSUFFICIENTE","OK")</f>
        <v>OK</v>
      </c>
    </row>
    <row r="8" spans="1:5" ht="30" hidden="1" customHeight="1" thickTop="1" thickBot="1" x14ac:dyDescent="0.4">
      <c r="A8" s="16" t="s">
        <v>32</v>
      </c>
      <c r="B8" s="38">
        <f>'Manifestazioni Folkloristiche'!B19</f>
        <v>0</v>
      </c>
      <c r="C8"/>
      <c r="D8" s="22" t="str">
        <f>IF(B7&lt;B8,"VERIFICARE COF","OK")</f>
        <v>OK</v>
      </c>
      <c r="E8" s="103"/>
    </row>
    <row r="9" spans="1:5" ht="30" customHeight="1" x14ac:dyDescent="0.35">
      <c r="A9" s="18" t="s">
        <v>101</v>
      </c>
      <c r="B9" s="13">
        <v>0</v>
      </c>
      <c r="C9" s="25"/>
      <c r="D9" s="40" t="s">
        <v>12</v>
      </c>
      <c r="E9" s="103" t="str">
        <f>IF(B9=B10,"OK","VERIFICARE")</f>
        <v>OK</v>
      </c>
    </row>
    <row r="10" spans="1:5" ht="24" hidden="1" thickTop="1" thickBot="1" x14ac:dyDescent="0.4">
      <c r="A10" s="16" t="s">
        <v>31</v>
      </c>
      <c r="B10" s="38">
        <f>B5+B7</f>
        <v>0</v>
      </c>
      <c r="C10"/>
      <c r="D10" s="22" t="str">
        <f>IF(B9=B10,"OK","VERIFICARE")</f>
        <v>OK</v>
      </c>
      <c r="E10" s="103"/>
    </row>
    <row r="11" spans="1:5" ht="30" customHeight="1" x14ac:dyDescent="0.35">
      <c r="A11" s="6" t="s">
        <v>102</v>
      </c>
      <c r="B11" s="13">
        <v>0</v>
      </c>
      <c r="C11" s="25"/>
      <c r="D11" s="40" t="s">
        <v>108</v>
      </c>
      <c r="E11" s="103" t="str">
        <f>IF(B10+B11=B4,"OK","VERIFICARE IMPORTI ENTRATE")</f>
        <v>OK</v>
      </c>
    </row>
    <row r="12" spans="1:5" ht="30" hidden="1" customHeight="1" thickTop="1" thickBot="1" x14ac:dyDescent="0.4">
      <c r="A12" s="18" t="s">
        <v>30</v>
      </c>
      <c r="B12" s="38">
        <f>B9+B11</f>
        <v>0</v>
      </c>
      <c r="C12"/>
      <c r="D12" s="22" t="str">
        <f>IF(B10+B11=B4,"OK","VERIFICARE")</f>
        <v>OK</v>
      </c>
      <c r="E12" s="103"/>
    </row>
    <row r="13" spans="1:5" ht="30" hidden="1" customHeight="1" thickTop="1" thickBot="1" x14ac:dyDescent="0.4">
      <c r="A13" s="18" t="s">
        <v>29</v>
      </c>
      <c r="B13" s="28">
        <f>'Manifestazioni Folkloristiche'!B12</f>
        <v>30000</v>
      </c>
      <c r="C13"/>
      <c r="D13" s="22" t="str">
        <f>IF(B12&lt;B13,"VERIFICARE IP","OK")</f>
        <v>VERIFICARE IP</v>
      </c>
      <c r="E13" s="103"/>
    </row>
    <row r="14" spans="1:5" ht="23" x14ac:dyDescent="0.35">
      <c r="A14" s="18" t="s">
        <v>103</v>
      </c>
      <c r="B14" s="13">
        <v>0</v>
      </c>
      <c r="C14" s="25"/>
      <c r="D14" s="40" t="s">
        <v>13</v>
      </c>
      <c r="E14" s="103" t="str">
        <f>IF(B14&lt;B15,"SPC INFERIORE AL MINIMO","OK")</f>
        <v>OK</v>
      </c>
    </row>
    <row r="15" spans="1:5" ht="30" hidden="1" customHeight="1" thickTop="1" thickBot="1" x14ac:dyDescent="0.4">
      <c r="A15" s="18" t="s">
        <v>33</v>
      </c>
      <c r="B15" s="38">
        <f>B5*'Manifestazioni Folkloristiche'!B17</f>
        <v>0</v>
      </c>
      <c r="C15"/>
      <c r="D15" s="22" t="str">
        <f>IF(B14&lt;B15,"VERIFICARE SPC","OK")</f>
        <v>OK</v>
      </c>
      <c r="E15" s="103"/>
    </row>
    <row r="16" spans="1:5" ht="30" customHeight="1" x14ac:dyDescent="0.35">
      <c r="A16" s="18" t="s">
        <v>104</v>
      </c>
      <c r="B16" s="13">
        <v>0</v>
      </c>
      <c r="C16" s="25"/>
      <c r="D16" s="40" t="s">
        <v>16</v>
      </c>
      <c r="E16" s="103" t="str">
        <f>IF(B16&gt;B4,"SPESE SUPERIORI AL VALORE DEL PROGETTO","OK")</f>
        <v>OK</v>
      </c>
    </row>
    <row r="17" spans="1:5" ht="30" customHeight="1" x14ac:dyDescent="0.35">
      <c r="A17" s="6" t="s">
        <v>11</v>
      </c>
      <c r="B17" s="13">
        <v>0</v>
      </c>
      <c r="C17" s="17"/>
      <c r="D17" s="40" t="s">
        <v>105</v>
      </c>
      <c r="E17" s="103" t="str">
        <f>IF(B17=B18+B19,"OK","VERIFICARE SPESE")</f>
        <v>OK</v>
      </c>
    </row>
    <row r="18" spans="1:5" ht="30" customHeight="1" thickBot="1" x14ac:dyDescent="0.4">
      <c r="A18" s="7" t="s">
        <v>106</v>
      </c>
      <c r="B18" s="13">
        <v>0</v>
      </c>
      <c r="C18" s="25"/>
      <c r="D18" s="40" t="s">
        <v>17</v>
      </c>
      <c r="E18" s="103" t="str">
        <f>IF(B10+B11=B16+B17,"OK","VERIFICARE IMPORTI")</f>
        <v>OK</v>
      </c>
    </row>
    <row r="19" spans="1:5" ht="30" customHeight="1" thickTop="1" thickBot="1" x14ac:dyDescent="0.4">
      <c r="A19" s="7" t="s">
        <v>107</v>
      </c>
      <c r="B19" s="13">
        <v>0</v>
      </c>
      <c r="C19" s="17"/>
      <c r="D19" s="22"/>
    </row>
    <row r="20" spans="1:5" ht="2.25" customHeight="1" thickTop="1" x14ac:dyDescent="0.35">
      <c r="A20" s="9"/>
      <c r="B20" s="14"/>
      <c r="C20" s="26"/>
      <c r="D20" s="23"/>
    </row>
    <row r="21" spans="1:5" ht="30" hidden="1" customHeight="1" thickBot="1" x14ac:dyDescent="0.4">
      <c r="A21" s="6" t="s">
        <v>18</v>
      </c>
      <c r="B21" s="28" t="e">
        <f>'Simulazione punteggio'!E24</f>
        <v>#DIV/0!</v>
      </c>
      <c r="C21" s="27"/>
      <c r="D21" s="39" t="s">
        <v>20</v>
      </c>
    </row>
    <row r="22" spans="1:5" ht="30" hidden="1" customHeight="1" thickTop="1" thickBot="1" x14ac:dyDescent="0.4">
      <c r="A22" s="6" t="s">
        <v>19</v>
      </c>
      <c r="B22" s="28">
        <f>'Manifestazioni Folkloristiche'!B21</f>
        <v>40</v>
      </c>
      <c r="C22"/>
      <c r="D22" s="22" t="e">
        <f>IF(B21&lt;B22,"PUNTEGGIO INSUFFICIENTE","OK")</f>
        <v>#DIV/0!</v>
      </c>
    </row>
    <row r="23" spans="1:5" ht="30" customHeight="1" x14ac:dyDescent="0.35"/>
    <row r="24" spans="1:5" ht="30" customHeight="1" x14ac:dyDescent="0.35"/>
  </sheetData>
  <sheetProtection password="C251" sheet="1" selectLockedCells="1"/>
  <mergeCells count="1">
    <mergeCell ref="A2:D2"/>
  </mergeCells>
  <conditionalFormatting sqref="D6 D8 D10 D12:D13 D15">
    <cfRule type="cellIs" dxfId="13" priority="19" stopIfTrue="1" operator="equal">
      <formula>"OK"</formula>
    </cfRule>
    <cfRule type="containsText" dxfId="12" priority="20" stopIfTrue="1" operator="containsText" text="VERIFICARE">
      <formula>NOT(ISERROR(SEARCH("VERIFICARE",D6)))</formula>
    </cfRule>
  </conditionalFormatting>
  <conditionalFormatting sqref="D19">
    <cfRule type="cellIs" dxfId="11" priority="7" stopIfTrue="1" operator="equal">
      <formula>"OK"</formula>
    </cfRule>
    <cfRule type="containsText" dxfId="10" priority="8" stopIfTrue="1" operator="containsText" text="VERIFICARE">
      <formula>NOT(ISERROR(SEARCH("VERIFICARE",D19)))</formula>
    </cfRule>
  </conditionalFormatting>
  <conditionalFormatting sqref="D22">
    <cfRule type="cellIs" dxfId="9" priority="5" stopIfTrue="1" operator="equal">
      <formula>"OK"</formula>
    </cfRule>
    <cfRule type="containsText" dxfId="8" priority="6" stopIfTrue="1" operator="containsText" text="VERIFICARE">
      <formula>NOT(ISERROR(SEARCH("VERIFICARE",D22)))</formula>
    </cfRule>
  </conditionalFormatting>
  <conditionalFormatting sqref="E4">
    <cfRule type="cellIs" dxfId="7" priority="3" stopIfTrue="1" operator="equal">
      <formula>"OK"</formula>
    </cfRule>
    <cfRule type="containsText" dxfId="6" priority="4" stopIfTrue="1" operator="containsText" text="VERIFICARE">
      <formula>NOT(ISERROR(SEARCH("VERIFICARE",E4)))</formula>
    </cfRule>
  </conditionalFormatting>
  <conditionalFormatting sqref="E5:E18">
    <cfRule type="cellIs" dxfId="5" priority="1" stopIfTrue="1" operator="equal">
      <formula>"OK"</formula>
    </cfRule>
    <cfRule type="containsText" dxfId="4" priority="2" stopIfTrue="1" operator="containsText" text="VERIFICARE">
      <formula>NOT(ISERROR(SEARCH("VERIFICARE",E5)))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="80" zoomScaleNormal="80" workbookViewId="0">
      <selection activeCell="C14" sqref="C14"/>
    </sheetView>
  </sheetViews>
  <sheetFormatPr defaultColWidth="9.1796875" defaultRowHeight="14.5" x14ac:dyDescent="0.35"/>
  <cols>
    <col min="1" max="1" width="40.81640625" style="2" bestFit="1" customWidth="1"/>
    <col min="2" max="2" width="18.81640625" style="2" customWidth="1"/>
    <col min="3" max="3" width="33" style="2" customWidth="1"/>
    <col min="4" max="16384" width="9.1796875" style="2"/>
  </cols>
  <sheetData>
    <row r="1" spans="1:3" x14ac:dyDescent="0.35">
      <c r="A1" s="1" t="str">
        <f>Copertina!B4</f>
        <v>CARTELLONE 2B_2022</v>
      </c>
    </row>
    <row r="3" spans="1:3" ht="15" thickBot="1" x14ac:dyDescent="0.4"/>
    <row r="4" spans="1:3" ht="15" thickBot="1" x14ac:dyDescent="0.4">
      <c r="A4" s="116" t="s">
        <v>52</v>
      </c>
      <c r="B4" s="117"/>
      <c r="C4" s="118"/>
    </row>
    <row r="6" spans="1:3" ht="15" thickBot="1" x14ac:dyDescent="0.4">
      <c r="A6" s="119" t="s">
        <v>0</v>
      </c>
      <c r="B6" s="120"/>
      <c r="C6" s="120"/>
    </row>
    <row r="7" spans="1:3" ht="30" customHeight="1" x14ac:dyDescent="0.35">
      <c r="A7" s="3" t="s">
        <v>15</v>
      </c>
      <c r="B7" s="121" t="str">
        <f>Copertina!C16</f>
        <v>CORSA NEI SACCHI</v>
      </c>
      <c r="C7" s="122"/>
    </row>
    <row r="8" spans="1:3" ht="30" customHeight="1" thickBot="1" x14ac:dyDescent="0.4">
      <c r="A8" s="4" t="s">
        <v>1</v>
      </c>
      <c r="B8" s="123" t="str">
        <f>Copertina!C17</f>
        <v>ASD I-UTA</v>
      </c>
      <c r="C8" s="124"/>
    </row>
    <row r="10" spans="1:3" ht="15" thickBot="1" x14ac:dyDescent="0.4">
      <c r="A10" s="114" t="s">
        <v>23</v>
      </c>
      <c r="B10" s="115"/>
      <c r="C10" s="115"/>
    </row>
    <row r="11" spans="1:3" ht="15" thickBot="1" x14ac:dyDescent="0.4">
      <c r="A11" s="5"/>
      <c r="B11" s="5"/>
    </row>
    <row r="12" spans="1:3" ht="30" customHeight="1" x14ac:dyDescent="0.35">
      <c r="A12" s="3" t="s">
        <v>10</v>
      </c>
      <c r="B12" s="61">
        <v>30000</v>
      </c>
      <c r="C12" s="30" t="s">
        <v>54</v>
      </c>
    </row>
    <row r="13" spans="1:3" ht="32.5" x14ac:dyDescent="0.35">
      <c r="A13" s="11" t="s">
        <v>7</v>
      </c>
      <c r="B13" s="60">
        <f>MIN(B15,B16)</f>
        <v>0</v>
      </c>
      <c r="C13" s="31" t="s">
        <v>55</v>
      </c>
    </row>
    <row r="14" spans="1:3" ht="30" customHeight="1" x14ac:dyDescent="0.35">
      <c r="A14" s="32" t="s">
        <v>26</v>
      </c>
      <c r="B14" s="37">
        <f>'Valori del progetto'!B5</f>
        <v>0</v>
      </c>
      <c r="C14" s="33"/>
    </row>
    <row r="15" spans="1:3" ht="30" customHeight="1" x14ac:dyDescent="0.35">
      <c r="A15" s="32" t="s">
        <v>119</v>
      </c>
      <c r="B15" s="37">
        <f>'Valori del progetto'!B16*0.8</f>
        <v>0</v>
      </c>
      <c r="C15" s="33"/>
    </row>
    <row r="16" spans="1:3" x14ac:dyDescent="0.35">
      <c r="A16" s="32" t="s">
        <v>27</v>
      </c>
      <c r="B16" s="37">
        <v>40000</v>
      </c>
      <c r="C16" s="31" t="s">
        <v>56</v>
      </c>
    </row>
    <row r="17" spans="1:3" ht="30" hidden="1" customHeight="1" x14ac:dyDescent="0.35">
      <c r="A17" s="11" t="s">
        <v>22</v>
      </c>
      <c r="B17" s="29">
        <v>0.4</v>
      </c>
      <c r="C17" s="31" t="s">
        <v>57</v>
      </c>
    </row>
    <row r="18" spans="1:3" ht="30" hidden="1" customHeight="1" x14ac:dyDescent="0.35">
      <c r="A18" s="11" t="s">
        <v>42</v>
      </c>
      <c r="B18" s="36" t="e">
        <f>'Valori del progetto'!B14/'Valori del progetto'!B5*100</f>
        <v>#DIV/0!</v>
      </c>
      <c r="C18" s="31"/>
    </row>
    <row r="19" spans="1:3" ht="22" x14ac:dyDescent="0.35">
      <c r="A19" s="11" t="s">
        <v>28</v>
      </c>
      <c r="B19" s="37">
        <f>'Valori del progetto'!B4*0.2</f>
        <v>0</v>
      </c>
      <c r="C19" s="31" t="s">
        <v>53</v>
      </c>
    </row>
    <row r="20" spans="1:3" x14ac:dyDescent="0.35">
      <c r="A20" s="11" t="s">
        <v>39</v>
      </c>
      <c r="B20" s="29" t="e">
        <f>'Valori del progetto'!B7/'Valori del progetto'!B4*100</f>
        <v>#DIV/0!</v>
      </c>
      <c r="C20" s="31" t="s">
        <v>40</v>
      </c>
    </row>
    <row r="21" spans="1:3" ht="30" customHeight="1" thickBot="1" x14ac:dyDescent="0.4">
      <c r="A21" s="4" t="s">
        <v>21</v>
      </c>
      <c r="B21" s="34">
        <v>40</v>
      </c>
      <c r="C21" s="35" t="s">
        <v>58</v>
      </c>
    </row>
    <row r="22" spans="1:3" ht="30" customHeight="1" x14ac:dyDescent="0.35"/>
    <row r="23" spans="1:3" ht="30" customHeight="1" x14ac:dyDescent="0.35"/>
    <row r="24" spans="1:3" ht="30" customHeight="1" x14ac:dyDescent="0.35"/>
  </sheetData>
  <sheetProtection password="B695" sheet="1" selectLockedCells="1"/>
  <mergeCells count="5">
    <mergeCell ref="A4:C4"/>
    <mergeCell ref="A6:C6"/>
    <mergeCell ref="A10:C10"/>
    <mergeCell ref="B7:C7"/>
    <mergeCell ref="B8:C8"/>
  </mergeCells>
  <conditionalFormatting sqref="C22">
    <cfRule type="cellIs" dxfId="3" priority="7" stopIfTrue="1" operator="equal">
      <formula>"OK"</formula>
    </cfRule>
    <cfRule type="containsText" dxfId="2" priority="8" stopIfTrue="1" operator="containsText" text="VERIFICARE">
      <formula>NOT(ISERROR(SEARCH("VERIFICARE",C22)))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workbookViewId="0">
      <selection activeCell="H14" sqref="H14"/>
    </sheetView>
  </sheetViews>
  <sheetFormatPr defaultColWidth="9.1796875" defaultRowHeight="14.5" x14ac:dyDescent="0.35"/>
  <cols>
    <col min="1" max="1" width="4.54296875" style="2" customWidth="1"/>
    <col min="2" max="2" width="40.81640625" style="2" bestFit="1" customWidth="1"/>
    <col min="3" max="3" width="12.26953125" style="2" customWidth="1"/>
    <col min="4" max="4" width="10" style="2" customWidth="1"/>
    <col min="5" max="5" width="14.7265625" style="2" customWidth="1"/>
    <col min="6" max="16384" width="9.1796875" style="2"/>
  </cols>
  <sheetData>
    <row r="1" spans="2:5" x14ac:dyDescent="0.35">
      <c r="B1" s="12" t="str">
        <f>Copertina!B4</f>
        <v>CARTELLONE 2B_2022</v>
      </c>
    </row>
    <row r="2" spans="2:5" x14ac:dyDescent="0.35">
      <c r="B2" s="12"/>
    </row>
    <row r="4" spans="2:5" ht="15" hidden="1" thickBot="1" x14ac:dyDescent="0.4"/>
    <row r="5" spans="2:5" ht="15" hidden="1" thickBot="1" x14ac:dyDescent="0.4">
      <c r="B5" s="135" t="s">
        <v>52</v>
      </c>
      <c r="C5" s="136"/>
      <c r="D5" s="136"/>
      <c r="E5" s="137"/>
    </row>
    <row r="6" spans="2:5" ht="15" hidden="1" thickBot="1" x14ac:dyDescent="0.4"/>
    <row r="7" spans="2:5" ht="15" hidden="1" thickBot="1" x14ac:dyDescent="0.4">
      <c r="B7" s="110" t="s">
        <v>0</v>
      </c>
      <c r="C7" s="134"/>
      <c r="D7" s="134"/>
      <c r="E7" s="111"/>
    </row>
    <row r="8" spans="2:5" ht="30" hidden="1" customHeight="1" x14ac:dyDescent="0.35">
      <c r="B8" s="3" t="s">
        <v>15</v>
      </c>
      <c r="C8" s="128" t="str">
        <f>Copertina!C16</f>
        <v>CORSA NEI SACCHI</v>
      </c>
      <c r="D8" s="129"/>
      <c r="E8" s="130"/>
    </row>
    <row r="9" spans="2:5" ht="30" hidden="1" customHeight="1" thickBot="1" x14ac:dyDescent="0.4">
      <c r="B9" s="4" t="s">
        <v>1</v>
      </c>
      <c r="C9" s="131" t="str">
        <f>Copertina!C17</f>
        <v>ASD I-UTA</v>
      </c>
      <c r="D9" s="132"/>
      <c r="E9" s="133"/>
    </row>
    <row r="10" spans="2:5" ht="15" thickBot="1" x14ac:dyDescent="0.4"/>
    <row r="11" spans="2:5" x14ac:dyDescent="0.35">
      <c r="B11" s="125" t="s">
        <v>23</v>
      </c>
      <c r="C11" s="126"/>
      <c r="D11" s="126"/>
      <c r="E11" s="127"/>
    </row>
    <row r="12" spans="2:5" ht="29" x14ac:dyDescent="0.35">
      <c r="B12" s="42"/>
      <c r="C12" s="41" t="s">
        <v>38</v>
      </c>
      <c r="D12" s="41" t="s">
        <v>34</v>
      </c>
      <c r="E12" s="43" t="s">
        <v>35</v>
      </c>
    </row>
    <row r="13" spans="2:5" ht="48.5" x14ac:dyDescent="0.35">
      <c r="B13" s="62" t="s">
        <v>59</v>
      </c>
      <c r="C13" s="52" t="s">
        <v>60</v>
      </c>
      <c r="D13" s="19">
        <v>20</v>
      </c>
      <c r="E13" s="50">
        <f>(C13="A")*20+AND(C13="B")*10+AND(C13="C")*0</f>
        <v>20</v>
      </c>
    </row>
    <row r="14" spans="2:5" ht="125.5" x14ac:dyDescent="0.35">
      <c r="B14" s="62" t="s">
        <v>61</v>
      </c>
      <c r="C14" s="52" t="s">
        <v>46</v>
      </c>
      <c r="D14" s="19">
        <v>15</v>
      </c>
      <c r="E14" s="50">
        <f>(C14="Sì")*15+AND(C14="No")*0</f>
        <v>15</v>
      </c>
    </row>
    <row r="15" spans="2:5" ht="27.75" customHeight="1" x14ac:dyDescent="0.35">
      <c r="B15" s="44" t="s">
        <v>36</v>
      </c>
      <c r="C15" s="55" t="e">
        <f>'Manifestazioni Folkloristiche'!B20</f>
        <v>#DIV/0!</v>
      </c>
      <c r="D15" s="20">
        <v>35</v>
      </c>
      <c r="E15" s="51" t="e">
        <f>IF(C17&gt;D15,D15,C17)</f>
        <v>#DIV/0!</v>
      </c>
    </row>
    <row r="16" spans="2:5" ht="26" hidden="1" x14ac:dyDescent="0.35">
      <c r="B16" s="45" t="s">
        <v>41</v>
      </c>
      <c r="C16" s="55" t="e">
        <f>5+(C15-35)*1.5</f>
        <v>#DIV/0!</v>
      </c>
      <c r="D16" s="20"/>
      <c r="E16" s="51"/>
    </row>
    <row r="17" spans="2:5" ht="15.5" hidden="1" x14ac:dyDescent="0.35">
      <c r="B17" s="45"/>
      <c r="C17" s="55" t="e">
        <f>IF(C16&gt;0,C16,0)</f>
        <v>#DIV/0!</v>
      </c>
      <c r="D17" s="20"/>
      <c r="E17" s="51"/>
    </row>
    <row r="18" spans="2:5" ht="25.5" x14ac:dyDescent="0.35">
      <c r="B18" s="46" t="s">
        <v>37</v>
      </c>
      <c r="C18" s="52" t="s">
        <v>47</v>
      </c>
      <c r="D18" s="20">
        <v>5</v>
      </c>
      <c r="E18" s="50">
        <f>(C18="Sì")*5+AND(C18="No")*0</f>
        <v>0</v>
      </c>
    </row>
    <row r="19" spans="2:5" ht="35.5" x14ac:dyDescent="0.35">
      <c r="B19" s="47" t="s">
        <v>45</v>
      </c>
      <c r="C19" s="55" t="e">
        <f>'Manifestazioni Folkloristiche'!B18</f>
        <v>#DIV/0!</v>
      </c>
      <c r="D19" s="20">
        <v>10</v>
      </c>
      <c r="E19" s="51" t="e">
        <f>IF(C21&gt;D19,D19,C21)</f>
        <v>#DIV/0!</v>
      </c>
    </row>
    <row r="20" spans="2:5" ht="15.5" hidden="1" x14ac:dyDescent="0.35">
      <c r="B20" s="45" t="s">
        <v>43</v>
      </c>
      <c r="C20" s="55" t="e">
        <f>(C19-40)*0.5</f>
        <v>#DIV/0!</v>
      </c>
      <c r="D20" s="20"/>
      <c r="E20" s="53"/>
    </row>
    <row r="21" spans="2:5" ht="15.5" hidden="1" x14ac:dyDescent="0.35">
      <c r="B21" s="46"/>
      <c r="C21" s="55" t="e">
        <f>IF(C20&gt;0,C20,0)</f>
        <v>#DIV/0!</v>
      </c>
      <c r="D21" s="20"/>
      <c r="E21" s="53"/>
    </row>
    <row r="22" spans="2:5" ht="25.5" x14ac:dyDescent="0.35">
      <c r="B22" s="48" t="s">
        <v>94</v>
      </c>
      <c r="C22" s="52" t="s">
        <v>46</v>
      </c>
      <c r="D22" s="21">
        <v>5</v>
      </c>
      <c r="E22" s="50">
        <f>(C22="Sì")*5+AND(C22="No")*0</f>
        <v>5</v>
      </c>
    </row>
    <row r="23" spans="2:5" ht="81.5" thickBot="1" x14ac:dyDescent="0.4">
      <c r="B23" s="48" t="s">
        <v>63</v>
      </c>
      <c r="C23" s="63" t="s">
        <v>62</v>
      </c>
      <c r="D23" s="21">
        <v>10</v>
      </c>
      <c r="E23" s="54">
        <f>(C23="Rassegna")*10+AND(C23="Esibizione")*5</f>
        <v>5</v>
      </c>
    </row>
    <row r="24" spans="2:5" ht="30" customHeight="1" thickBot="1" x14ac:dyDescent="0.4">
      <c r="B24" s="49" t="s">
        <v>44</v>
      </c>
      <c r="C24" s="56"/>
      <c r="D24" s="57">
        <f>SUM(D13:D23)</f>
        <v>100</v>
      </c>
      <c r="E24" s="58" t="e">
        <f>SUM(E13:E23)</f>
        <v>#DIV/0!</v>
      </c>
    </row>
    <row r="25" spans="2:5" ht="30" customHeight="1" x14ac:dyDescent="0.35"/>
    <row r="26" spans="2:5" ht="30" customHeight="1" x14ac:dyDescent="0.35"/>
    <row r="27" spans="2:5" ht="30" customHeight="1" x14ac:dyDescent="0.35"/>
  </sheetData>
  <sheetProtection password="C251" sheet="1" selectLockedCells="1"/>
  <mergeCells count="5">
    <mergeCell ref="B11:E11"/>
    <mergeCell ref="C8:E8"/>
    <mergeCell ref="C9:E9"/>
    <mergeCell ref="B7:E7"/>
    <mergeCell ref="B5:E5"/>
  </mergeCells>
  <conditionalFormatting sqref="D25">
    <cfRule type="cellIs" dxfId="1" priority="2" stopIfTrue="1" operator="equal">
      <formula>"OK"</formula>
    </cfRule>
    <cfRule type="containsText" dxfId="0" priority="3" stopIfTrue="1" operator="containsText" text="VERIFICARE">
      <formula>NOT(ISERROR(SEARCH("VERIFICARE",D25)))</formula>
    </cfRule>
  </conditionalFormatting>
  <dataValidations count="3">
    <dataValidation type="list" allowBlank="1" showInputMessage="1" showErrorMessage="1" sqref="C18 C14 C22">
      <formula1>"Sì,No"</formula1>
    </dataValidation>
    <dataValidation type="list" allowBlank="1" showInputMessage="1" showErrorMessage="1" sqref="C13">
      <formula1>"A,B,C"</formula1>
    </dataValidation>
    <dataValidation type="list" allowBlank="1" showInputMessage="1" showErrorMessage="1" sqref="C23">
      <formula1>"Rassegna,Esibizione"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="90" zoomScaleNormal="90" workbookViewId="0">
      <selection activeCell="E32" sqref="E32:E41"/>
    </sheetView>
  </sheetViews>
  <sheetFormatPr defaultColWidth="9.1796875" defaultRowHeight="14" x14ac:dyDescent="0.3"/>
  <cols>
    <col min="1" max="1" width="47.81640625" style="64" customWidth="1"/>
    <col min="2" max="2" width="1.1796875" style="64" customWidth="1"/>
    <col min="3" max="3" width="12.1796875" style="64" customWidth="1"/>
    <col min="4" max="4" width="1.1796875" style="64" customWidth="1"/>
    <col min="5" max="5" width="38" style="64" customWidth="1"/>
    <col min="6" max="16384" width="9.1796875" style="64"/>
  </cols>
  <sheetData>
    <row r="1" spans="1:5" ht="14.5" thickBot="1" x14ac:dyDescent="0.35">
      <c r="A1" s="87" t="str">
        <f>Copertina!B4</f>
        <v>CARTELLONE 2B_2022</v>
      </c>
      <c r="B1" s="87"/>
      <c r="C1" s="160" t="str">
        <f>Copertina!C10</f>
        <v>Manifestazioni Folkloristiche</v>
      </c>
      <c r="D1" s="160"/>
      <c r="E1" s="160"/>
    </row>
    <row r="2" spans="1:5" ht="14.5" thickBot="1" x14ac:dyDescent="0.35">
      <c r="A2" s="161" t="s">
        <v>64</v>
      </c>
      <c r="B2" s="162"/>
      <c r="C2" s="162"/>
      <c r="D2" s="162"/>
      <c r="E2" s="163"/>
    </row>
    <row r="3" spans="1:5" ht="14.5" thickBot="1" x14ac:dyDescent="0.35">
      <c r="A3" s="88"/>
      <c r="B3" s="89"/>
      <c r="C3" s="89"/>
      <c r="D3" s="89"/>
      <c r="E3" s="90"/>
    </row>
    <row r="4" spans="1:5" x14ac:dyDescent="0.3">
      <c r="A4" s="88" t="str">
        <f>Copertina!B16</f>
        <v>Manifestazione</v>
      </c>
      <c r="B4" s="89"/>
      <c r="C4" s="164" t="str">
        <f>Copertina!C16</f>
        <v>CORSA NEI SACCHI</v>
      </c>
      <c r="D4" s="164"/>
      <c r="E4" s="165"/>
    </row>
    <row r="5" spans="1:5" x14ac:dyDescent="0.3">
      <c r="A5" s="109" t="str">
        <f>Copertina!B17</f>
        <v>Organismo</v>
      </c>
      <c r="B5" s="108"/>
      <c r="C5" s="151" t="str">
        <f>Copertina!C17</f>
        <v>ASD I-UTA</v>
      </c>
      <c r="D5" s="151"/>
      <c r="E5" s="152"/>
    </row>
    <row r="6" spans="1:5" x14ac:dyDescent="0.3">
      <c r="A6" s="109" t="str">
        <f>Copertina!B18</f>
        <v>Sede legale</v>
      </c>
      <c r="B6" s="108"/>
      <c r="C6" s="151" t="str">
        <f>Copertina!C18</f>
        <v>viale buoncammino</v>
      </c>
      <c r="D6" s="151"/>
      <c r="E6" s="152"/>
    </row>
    <row r="7" spans="1:5" x14ac:dyDescent="0.3">
      <c r="A7" s="109" t="str">
        <f>Copertina!B19</f>
        <v>Comune</v>
      </c>
      <c r="B7" s="108"/>
      <c r="C7" s="151" t="str">
        <f>Copertina!C19</f>
        <v>irgoli</v>
      </c>
      <c r="D7" s="151"/>
      <c r="E7" s="152"/>
    </row>
    <row r="8" spans="1:5" x14ac:dyDescent="0.3">
      <c r="A8" s="109" t="str">
        <f>Copertina!B20</f>
        <v>Rapresentante legale</v>
      </c>
      <c r="B8" s="108"/>
      <c r="C8" s="151" t="str">
        <f>Copertina!C20</f>
        <v>vincenzo sconfitto</v>
      </c>
      <c r="D8" s="151"/>
      <c r="E8" s="152"/>
    </row>
    <row r="9" spans="1:5" x14ac:dyDescent="0.3">
      <c r="A9" s="109" t="str">
        <f>Copertina!B21</f>
        <v>Contatti (PEC)</v>
      </c>
      <c r="B9" s="108"/>
      <c r="C9" s="151" t="str">
        <f>Copertina!C21</f>
        <v>vincenzo@pec.it</v>
      </c>
      <c r="D9" s="151"/>
      <c r="E9" s="152"/>
    </row>
    <row r="10" spans="1:5" ht="14.5" thickBot="1" x14ac:dyDescent="0.35">
      <c r="A10" s="91" t="str">
        <f>Copertina!B22</f>
        <v>Istanza (Prot. e data)</v>
      </c>
      <c r="B10" s="92"/>
      <c r="C10" s="153" t="str">
        <f>Copertina!C22</f>
        <v>n.9856 del 14 luglio</v>
      </c>
      <c r="D10" s="153"/>
      <c r="E10" s="154"/>
    </row>
    <row r="11" spans="1:5" ht="14.5" thickBot="1" x14ac:dyDescent="0.35">
      <c r="A11" s="105"/>
      <c r="B11" s="106"/>
      <c r="C11" s="106"/>
      <c r="D11" s="106"/>
      <c r="E11" s="107"/>
    </row>
    <row r="12" spans="1:5" ht="14.5" thickBot="1" x14ac:dyDescent="0.35">
      <c r="A12" s="155" t="s">
        <v>65</v>
      </c>
      <c r="B12" s="156"/>
      <c r="C12" s="156"/>
      <c r="D12" s="156"/>
      <c r="E12" s="157"/>
    </row>
    <row r="13" spans="1:5" x14ac:dyDescent="0.3">
      <c r="A13" s="65"/>
      <c r="B13" s="65"/>
      <c r="C13" s="66" t="s">
        <v>91</v>
      </c>
      <c r="D13" s="65"/>
      <c r="E13" s="67" t="s">
        <v>66</v>
      </c>
    </row>
    <row r="14" spans="1:5" ht="38" x14ac:dyDescent="0.3">
      <c r="A14" s="68" t="s">
        <v>67</v>
      </c>
      <c r="B14" s="69"/>
      <c r="C14" s="104"/>
      <c r="D14" s="69"/>
      <c r="E14" s="101"/>
    </row>
    <row r="15" spans="1:5" x14ac:dyDescent="0.3">
      <c r="A15" s="70" t="s">
        <v>68</v>
      </c>
      <c r="B15" s="71"/>
      <c r="C15" s="104"/>
      <c r="D15" s="71"/>
      <c r="E15" s="102"/>
    </row>
    <row r="16" spans="1:5" ht="25.5" x14ac:dyDescent="0.3">
      <c r="A16" s="70" t="s">
        <v>69</v>
      </c>
      <c r="B16" s="71"/>
      <c r="C16" s="104"/>
      <c r="D16" s="71"/>
      <c r="E16" s="102"/>
    </row>
    <row r="17" spans="1:5" ht="38" x14ac:dyDescent="0.3">
      <c r="A17" s="70" t="s">
        <v>70</v>
      </c>
      <c r="B17" s="71"/>
      <c r="C17" s="104"/>
      <c r="D17" s="71"/>
      <c r="E17" s="102"/>
    </row>
    <row r="18" spans="1:5" ht="25.5" x14ac:dyDescent="0.3">
      <c r="A18" s="70" t="s">
        <v>71</v>
      </c>
      <c r="B18" s="71"/>
      <c r="C18" s="104"/>
      <c r="D18" s="71"/>
      <c r="E18" s="102"/>
    </row>
    <row r="19" spans="1:5" ht="25.5" x14ac:dyDescent="0.3">
      <c r="A19" s="70" t="s">
        <v>72</v>
      </c>
      <c r="B19" s="71"/>
      <c r="C19" s="104"/>
      <c r="D19" s="71"/>
      <c r="E19" s="102"/>
    </row>
    <row r="20" spans="1:5" ht="25.5" x14ac:dyDescent="0.3">
      <c r="A20" s="72" t="s">
        <v>73</v>
      </c>
      <c r="B20" s="71"/>
      <c r="C20" s="104"/>
      <c r="D20" s="71"/>
      <c r="E20" s="102"/>
    </row>
    <row r="21" spans="1:5" ht="25.5" x14ac:dyDescent="0.3">
      <c r="A21" s="72" t="s">
        <v>74</v>
      </c>
      <c r="B21" s="71"/>
      <c r="C21" s="104"/>
      <c r="D21" s="71"/>
      <c r="E21" s="102"/>
    </row>
    <row r="22" spans="1:5" x14ac:dyDescent="0.3">
      <c r="A22" s="70" t="s">
        <v>75</v>
      </c>
      <c r="B22" s="71"/>
      <c r="C22" s="104"/>
      <c r="D22" s="71"/>
      <c r="E22" s="102"/>
    </row>
    <row r="23" spans="1:5" x14ac:dyDescent="0.3">
      <c r="A23" s="70" t="s">
        <v>76</v>
      </c>
      <c r="B23" s="71"/>
      <c r="C23" s="104"/>
      <c r="D23" s="71"/>
      <c r="E23" s="102"/>
    </row>
    <row r="24" spans="1:5" ht="25.5" x14ac:dyDescent="0.3">
      <c r="A24" s="70" t="s">
        <v>77</v>
      </c>
      <c r="B24" s="71"/>
      <c r="C24" s="104"/>
      <c r="D24" s="71"/>
      <c r="E24" s="102"/>
    </row>
    <row r="25" spans="1:5" ht="25.5" x14ac:dyDescent="0.3">
      <c r="A25" s="70" t="s">
        <v>78</v>
      </c>
      <c r="B25" s="71"/>
      <c r="C25" s="104"/>
      <c r="D25" s="71"/>
      <c r="E25" s="102"/>
    </row>
    <row r="26" spans="1:5" x14ac:dyDescent="0.3">
      <c r="A26" s="70" t="s">
        <v>79</v>
      </c>
      <c r="B26" s="71"/>
      <c r="C26" s="104"/>
      <c r="D26" s="71"/>
      <c r="E26" s="102"/>
    </row>
    <row r="27" spans="1:5" ht="25.5" x14ac:dyDescent="0.3">
      <c r="A27" s="70" t="s">
        <v>80</v>
      </c>
      <c r="B27" s="71"/>
      <c r="C27" s="104"/>
      <c r="D27" s="71"/>
      <c r="E27" s="102"/>
    </row>
    <row r="28" spans="1:5" ht="14.5" thickBot="1" x14ac:dyDescent="0.35">
      <c r="A28" s="73"/>
      <c r="B28" s="73"/>
      <c r="C28" s="73"/>
      <c r="D28" s="73"/>
      <c r="E28" s="73"/>
    </row>
    <row r="30" spans="1:5" ht="14.5" thickBot="1" x14ac:dyDescent="0.35">
      <c r="A30" s="155" t="s">
        <v>95</v>
      </c>
      <c r="B30" s="156"/>
      <c r="C30" s="156"/>
      <c r="D30" s="156"/>
      <c r="E30" s="157"/>
    </row>
    <row r="31" spans="1:5" ht="15" customHeight="1" thickBot="1" x14ac:dyDescent="0.35">
      <c r="A31" s="65"/>
      <c r="B31" s="158" t="s">
        <v>81</v>
      </c>
      <c r="C31" s="159"/>
      <c r="D31" s="74"/>
      <c r="E31" s="65" t="s">
        <v>82</v>
      </c>
    </row>
    <row r="32" spans="1:5" x14ac:dyDescent="0.3">
      <c r="A32" s="70" t="s">
        <v>109</v>
      </c>
      <c r="B32" s="144">
        <f>'Valori del progetto'!B4</f>
        <v>0</v>
      </c>
      <c r="C32" s="145"/>
      <c r="D32" s="75"/>
      <c r="E32" s="146"/>
    </row>
    <row r="33" spans="1:6" x14ac:dyDescent="0.3">
      <c r="A33" s="70" t="s">
        <v>110</v>
      </c>
      <c r="B33" s="144">
        <f>'Valori del progetto'!B5</f>
        <v>0</v>
      </c>
      <c r="C33" s="145"/>
      <c r="D33" s="76"/>
      <c r="E33" s="147"/>
    </row>
    <row r="34" spans="1:6" x14ac:dyDescent="0.3">
      <c r="A34" s="70" t="s">
        <v>111</v>
      </c>
      <c r="B34" s="144">
        <f>'Valori del progetto'!B7</f>
        <v>0</v>
      </c>
      <c r="C34" s="145"/>
      <c r="D34" s="76"/>
      <c r="E34" s="147"/>
    </row>
    <row r="35" spans="1:6" x14ac:dyDescent="0.3">
      <c r="A35" s="70" t="s">
        <v>112</v>
      </c>
      <c r="B35" s="144">
        <f>'Valori del progetto'!B9</f>
        <v>0</v>
      </c>
      <c r="C35" s="145"/>
      <c r="D35" s="76"/>
      <c r="E35" s="147"/>
    </row>
    <row r="36" spans="1:6" x14ac:dyDescent="0.3">
      <c r="A36" s="70" t="s">
        <v>113</v>
      </c>
      <c r="B36" s="144">
        <f>'Valori del progetto'!B11</f>
        <v>0</v>
      </c>
      <c r="C36" s="145"/>
      <c r="D36" s="76"/>
      <c r="E36" s="147"/>
    </row>
    <row r="37" spans="1:6" ht="25.5" x14ac:dyDescent="0.3">
      <c r="A37" s="70" t="s">
        <v>114</v>
      </c>
      <c r="B37" s="144">
        <f>'Valori del progetto'!B14</f>
        <v>0</v>
      </c>
      <c r="C37" s="145"/>
      <c r="D37" s="76"/>
      <c r="E37" s="147"/>
    </row>
    <row r="38" spans="1:6" x14ac:dyDescent="0.3">
      <c r="A38" s="70" t="s">
        <v>115</v>
      </c>
      <c r="B38" s="144">
        <f>'Valori del progetto'!B16</f>
        <v>0</v>
      </c>
      <c r="C38" s="145"/>
      <c r="D38" s="76"/>
      <c r="E38" s="147"/>
    </row>
    <row r="39" spans="1:6" x14ac:dyDescent="0.3">
      <c r="A39" s="70" t="s">
        <v>11</v>
      </c>
      <c r="B39" s="144">
        <f>'Valori del progetto'!B17</f>
        <v>0</v>
      </c>
      <c r="C39" s="145"/>
      <c r="D39" s="76"/>
      <c r="E39" s="147"/>
    </row>
    <row r="40" spans="1:6" x14ac:dyDescent="0.3">
      <c r="A40" s="70" t="s">
        <v>116</v>
      </c>
      <c r="B40" s="144">
        <f>'Valori del progetto'!B18</f>
        <v>0</v>
      </c>
      <c r="C40" s="145"/>
      <c r="D40" s="76"/>
      <c r="E40" s="147"/>
    </row>
    <row r="41" spans="1:6" ht="14.5" thickBot="1" x14ac:dyDescent="0.35">
      <c r="A41" s="70" t="s">
        <v>117</v>
      </c>
      <c r="B41" s="144">
        <f>'Valori del progetto'!B19</f>
        <v>0</v>
      </c>
      <c r="C41" s="145"/>
      <c r="D41" s="76"/>
      <c r="E41" s="148"/>
    </row>
    <row r="42" spans="1:6" ht="9" customHeight="1" thickBot="1" x14ac:dyDescent="0.35">
      <c r="A42" s="77"/>
      <c r="B42" s="149"/>
      <c r="C42" s="150"/>
      <c r="D42" s="76"/>
      <c r="E42" s="78"/>
    </row>
    <row r="43" spans="1:6" ht="14.5" thickBot="1" x14ac:dyDescent="0.35">
      <c r="A43" s="70" t="s">
        <v>18</v>
      </c>
      <c r="B43" s="138" t="e">
        <f>'Valori del progetto'!B21</f>
        <v>#DIV/0!</v>
      </c>
      <c r="C43" s="139"/>
      <c r="D43" s="76"/>
      <c r="E43" s="78"/>
    </row>
    <row r="44" spans="1:6" ht="14.5" thickBot="1" x14ac:dyDescent="0.35">
      <c r="A44" s="79" t="s">
        <v>19</v>
      </c>
      <c r="B44" s="140">
        <f>'Valori del progetto'!B22</f>
        <v>40</v>
      </c>
      <c r="C44" s="141"/>
      <c r="D44" s="80"/>
      <c r="E44" s="81" t="s">
        <v>83</v>
      </c>
    </row>
    <row r="45" spans="1:6" ht="4.5" customHeight="1" thickBot="1" x14ac:dyDescent="0.35">
      <c r="A45" s="82"/>
      <c r="B45" s="76"/>
      <c r="C45" s="76"/>
      <c r="D45" s="76"/>
      <c r="E45" s="83"/>
    </row>
    <row r="46" spans="1:6" ht="14.5" thickBot="1" x14ac:dyDescent="0.35">
      <c r="A46" s="84" t="s">
        <v>118</v>
      </c>
      <c r="B46" s="142"/>
      <c r="C46" s="143"/>
      <c r="D46" s="82"/>
      <c r="E46" s="100" t="s">
        <v>96</v>
      </c>
    </row>
    <row r="47" spans="1:6" x14ac:dyDescent="0.3">
      <c r="A47" s="85"/>
      <c r="B47" s="76"/>
      <c r="C47" s="76"/>
      <c r="D47" s="76"/>
      <c r="E47" s="76"/>
    </row>
    <row r="48" spans="1:6" ht="14.5" thickBot="1" x14ac:dyDescent="0.35">
      <c r="A48" s="85" t="s">
        <v>84</v>
      </c>
      <c r="B48" s="76"/>
      <c r="C48" s="76"/>
      <c r="D48" s="76"/>
      <c r="E48" s="76" t="s">
        <v>92</v>
      </c>
      <c r="F48" s="76"/>
    </row>
    <row r="49" spans="1:6" ht="14.5" thickBot="1" x14ac:dyDescent="0.35">
      <c r="A49" s="85"/>
      <c r="B49" s="76"/>
      <c r="C49" s="76"/>
      <c r="D49" s="76"/>
      <c r="E49" s="86"/>
    </row>
    <row r="50" spans="1:6" x14ac:dyDescent="0.3">
      <c r="A50" s="85"/>
      <c r="B50" s="76"/>
      <c r="C50" s="76"/>
      <c r="D50" s="76"/>
      <c r="E50" s="76"/>
      <c r="F50" s="76"/>
    </row>
    <row r="51" spans="1:6" x14ac:dyDescent="0.3">
      <c r="A51" s="85"/>
      <c r="B51" s="76"/>
      <c r="C51" s="76"/>
      <c r="D51" s="76"/>
      <c r="E51" s="76"/>
      <c r="F51" s="76"/>
    </row>
  </sheetData>
  <sheetProtection password="B695" sheet="1" selectLockedCells="1"/>
  <mergeCells count="27">
    <mergeCell ref="C1:E1"/>
    <mergeCell ref="A2:E2"/>
    <mergeCell ref="C4:E4"/>
    <mergeCell ref="C5:E5"/>
    <mergeCell ref="C6:E6"/>
    <mergeCell ref="C7:E7"/>
    <mergeCell ref="C8:E8"/>
    <mergeCell ref="C9:E9"/>
    <mergeCell ref="C10:E10"/>
    <mergeCell ref="A12:E12"/>
    <mergeCell ref="A30:E30"/>
    <mergeCell ref="B31:C31"/>
    <mergeCell ref="B32:C32"/>
    <mergeCell ref="E32:E41"/>
    <mergeCell ref="B33:C33"/>
    <mergeCell ref="B34:C34"/>
    <mergeCell ref="B35:C35"/>
    <mergeCell ref="B42:C42"/>
    <mergeCell ref="B43:C43"/>
    <mergeCell ref="B44:C44"/>
    <mergeCell ref="B46:C46"/>
    <mergeCell ref="B36:C36"/>
    <mergeCell ref="B37:C37"/>
    <mergeCell ref="B38:C38"/>
    <mergeCell ref="B39:C39"/>
    <mergeCell ref="B40:C40"/>
    <mergeCell ref="B41:C41"/>
  </mergeCells>
  <dataValidations count="2">
    <dataValidation type="list" allowBlank="1" showInputMessage="1" showErrorMessage="1" sqref="E46">
      <formula1>"AMMISSIBILE,DINIEGATA"</formula1>
    </dataValidation>
    <dataValidation type="list" allowBlank="1" showInputMessage="1" showErrorMessage="1" sqref="C14:C27">
      <formula1>"Sì,No,N/R"</formula1>
    </dataValidation>
  </dataValidations>
  <pageMargins left="0.7" right="0.7" top="0.75" bottom="0.75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Copertina</vt:lpstr>
      <vt:lpstr>Valori del progetto</vt:lpstr>
      <vt:lpstr>Manifestazioni Folkloristiche</vt:lpstr>
      <vt:lpstr>Simulazione punteggio</vt:lpstr>
      <vt:lpstr>Stampa</vt:lpstr>
      <vt:lpstr>Stampa!Area_stampa</vt:lpstr>
      <vt:lpstr>'Valori del progetto'!Area_stampa</vt:lpstr>
    </vt:vector>
  </TitlesOfParts>
  <Company>Regione Autonoma Sardegna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gililliu</dc:creator>
  <cp:lastModifiedBy>Orofino, Pierangelo Lucio</cp:lastModifiedBy>
  <cp:lastPrinted>2022-07-14T10:57:53Z</cp:lastPrinted>
  <dcterms:created xsi:type="dcterms:W3CDTF">2022-07-07T13:36:50Z</dcterms:created>
  <dcterms:modified xsi:type="dcterms:W3CDTF">2022-07-22T10:15:07Z</dcterms:modified>
</cp:coreProperties>
</file>